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c7d03a91d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stórico" sheetId="1" r:id="R93c5d0445ba3411f"/>
    <x:sheet xmlns:r="http://schemas.openxmlformats.org/officeDocument/2006/relationships" name="Proyección 13s" sheetId="2" r:id="R43c363471e39425a"/>
    <x:sheet xmlns:r="http://schemas.openxmlformats.org/officeDocument/2006/relationships" name="Guía" sheetId="3" r:id="Re86fc55221984c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;(#,##0.00);&quot;–&quot;"/>
    <x:numFmt numFmtId="202" formatCode="0.00;(0.00);0.00"/>
  </x:numFmts>
  <x:fonts count="8">
    <x:font>
      <x:sz val="11"/>
      <x:name val="Carlito"/>
    </x:font>
    <x:font>
      <x:sz val="11"/>
      <x:color rgb="FF172D3A"/>
      <x:name val="Arial"/>
    </x:font>
    <x:font>
      <x:b/>
      <x:sz val="16"/>
      <x:color rgb="FF172D3A"/>
      <x:name val="Arial"/>
    </x:font>
    <x:font>
      <x:i/>
      <x:sz val="11"/>
      <x:color rgb="FF172D3A"/>
      <x:name val="Arial"/>
    </x:font>
    <x:font>
      <x:sz val="11"/>
      <x:color rgb="FF1755A1"/>
      <x:name val="Arial"/>
    </x:font>
    <x:font>
      <x:b/>
      <x:sz val="11"/>
      <x:color rgb="FFFFFFFF"/>
      <x:name val="Arial"/>
    </x:font>
    <x:font>
      <x:b/>
      <x:sz val="11"/>
      <x:color rgb="FF172D3A"/>
      <x:name val="Arial"/>
    </x:font>
    <x:font>
      <x:sz val="11"/>
      <x:color rgb="FF21664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172D3A"/>
      </x:patternFill>
    </x:fill>
    <x:fill>
      <x:patternFill patternType="solid">
        <x:fgColor rgb="FFEDF2F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  <x:border>
      <x:left/>
      <x:right/>
      <x:top style="thin">
        <x:color rgb="FFD9E1E4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2" xfId="0" applyNumberFormat="1" applyFont="1" applyFill="1" applyBorder="1" applyAlignment="1">
      <x:alignment vertical="center"/>
    </x:xf>
    <x:xf numFmtId="202" fontId="6" fillId="0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C2630"/>
      </x:font>
      <x:fill>
        <x:patternFill patternType="solid">
          <x:bgColor rgb="FFFBE5E7"/>
        </x:patternFill>
      </x:fill>
    </x:dxf>
    <x:dxf>
      <x:font>
        <x:b/>
        <x:color rgb="FF9C2630"/>
      </x:font>
      <x:fill>
        <x:patternFill patternType="solid">
          <x:bgColor rgb="FFFBE5E7"/>
        </x:patternFill>
      </x:fill>
    </x:dxf>
    <x:dxf>
      <x:font>
        <x:b/>
        <x:color rgb="FF9C2630"/>
      </x:font>
      <x:fill>
        <x:patternFill patternType="solid">
          <x:bgColor rgb="FFFBE5E7"/>
        </x:patternFill>
      </x:fill>
    </x:dxf>
    <x:dxf>
      <x:font>
        <x:b/>
        <x:color rgb="FF9C2630"/>
      </x:font>
      <x:fill>
        <x:patternFill patternType="solid">
          <x:bgColor rgb="FFFBE5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1f1ea66054d35" /><Relationship Type="http://schemas.openxmlformats.org/officeDocument/2006/relationships/theme" Target="/xl/theme/theme1.xml" Id="Redb1f5c179d74d68" /><Relationship Type="http://schemas.openxmlformats.org/officeDocument/2006/relationships/sharedStrings" Target="/xl/sharedStrings.xml" Id="R7ddc335390084458" /><Relationship Type="http://schemas.openxmlformats.org/officeDocument/2006/relationships/worksheet" Target="/xl/worksheets/sheet1.xml" Id="R93c5d0445ba3411f" /><Relationship Type="http://schemas.openxmlformats.org/officeDocument/2006/relationships/worksheet" Target="/xl/worksheets/sheet2.xml" Id="R43c363471e39425a" /><Relationship Type="http://schemas.openxmlformats.org/officeDocument/2006/relationships/worksheet" Target="/xl/worksheets/sheet3.xml" Id="Re86fc55221984c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D3A"/>
  </x:sheetPr>
  <x:sheetViews>
    <x:sheetView showGridLines="0" workbookViewId="0"/>
  </x:sheetViews>
  <x:sheetFormatPr defaultRowHeight="15"/>
  <x:cols>
    <x:col min="1" max="1" width="43" hidden="0" customWidth="1"/>
    <x:col min="2" max="2" width="21" hidden="0" customWidth="1"/>
    <x:col min="3" max="3" width="19" hidden="0" customWidth="1"/>
    <x:col min="4" max="4" width="19" hidden="0" customWidth="1"/>
    <x:col min="5" max="5" width="19" hidden="0" customWidth="1"/>
    <x:col min="6" max="6" width="2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1" customHeight="1">
      <x:c r="A2" s="4" t="str">
        <x:v>Estado de flujos de efectivo</x:v>
      </x:c>
      <x:c r="B2" s="5"/>
      <x:c r="C2" s="5"/>
      <x:c r="D2" s="5"/>
      <x:c r="E2" s="5"/>
      <x:c r="F2" s="5"/>
    </x:row>
    <x:row r="3" ht="24" customHeight="1">
      <x:c r="A3" s="6" t="str">
        <x:v>Histórico por método directo. Ejemplo hipotético. Colones costarricenses (CRC), unidades completas.</x:v>
      </x:c>
      <x:c r="B3" s="6"/>
      <x:c r="C3" s="6"/>
      <x:c r="D3" s="6"/>
      <x:c r="E3" s="6"/>
      <x:c r="F3" s="6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 t="str">
        <x:v>Inicio del período</x:v>
      </x:c>
      <x:c r="B5" s="9" t="d">
        <x:v>2026-01-01T00:00:00.000Z</x:v>
      </x:c>
      <x:c r="C5" s="2" t="str">
        <x:v>Fin del período</x:v>
      </x:c>
      <x:c r="D5" s="9" t="d">
        <x:v>2026-12-31T00:00:00.000Z</x:v>
      </x:c>
      <x:c r="E5" s="2" t="str">
        <x:v>Filas a revisar</x:v>
      </x:c>
      <x:c r="F5" s="2" t="n">
        <x:f>COUNTIFS(F25:F44,"Revisar")</x:f>
        <x:v>0</x:v>
      </x:c>
    </x:row>
    <x:row r="6" ht="24" customHeight="1">
      <x:c r="A6" s="2" t="str">
        <x:v>Efectivo inicial</x:v>
      </x:c>
      <x:c r="B6" s="10" t="n">
        <x:v>1200000</x:v>
      </x:c>
      <x:c r="C6" s="2" t="str">
        <x:v>Cierre conciliado</x:v>
      </x:c>
      <x:c r="D6" s="10" t="n">
        <x:v>2100000</x:v>
      </x:c>
      <x:c r="E6" s="2" t="str">
        <x:v>Datos del período</x:v>
      </x:c>
      <x:c r="F6" s="2" t="str">
        <x:f>IF(OR(NOT(ISNUMBER(B5)),NOT(ISNUMBER(D5)),D5&lt;B5,F5&gt;0),"Revisar entradas","Datos completos")</x:f>
        <x:v>Datos completos</x:v>
      </x:c>
    </x:row>
    <x:row r="7" ht="24" customHeight="1">
      <x:c r="A7" s="2"/>
      <x:c r="B7" s="2"/>
      <x:c r="C7" s="2"/>
      <x:c r="D7" s="2"/>
      <x:c r="E7" s="2"/>
      <x:c r="F7" s="2"/>
    </x:row>
    <x:row r="8" ht="29" customHeight="1">
      <x:c r="A8" s="14" t="str">
        <x:v>Actividad</x:v>
      </x:c>
      <x:c r="B8" s="14" t="str">
        <x:v>Entradas</x:v>
      </x:c>
      <x:c r="C8" s="14" t="str">
        <x:v>Salidas</x:v>
      </x:c>
      <x:c r="D8" s="14" t="str">
        <x:v>Flujo neto</x:v>
      </x:c>
      <x:c r="E8" s="2"/>
      <x:c r="F8" s="2"/>
    </x:row>
    <x:row r="9" ht="24" customHeight="1">
      <x:c r="A9" s="2" t="str">
        <x:v>Operación</x:v>
      </x:c>
      <x:c r="B9" s="17" t="n">
        <x:f>IF($F$6&lt;&gt;"Datos completos","n.a.",SUMIFS($C$25:$C$44,$B$25:$B$44,$A9))</x:f>
        <x:v>10800000</x:v>
      </x:c>
      <x:c r="C9" s="17" t="n">
        <x:f>IF($F$6&lt;&gt;"Datos completos","n.a.",SUMIFS($D$25:$D$44,$B$25:$B$44,$A9))</x:f>
        <x:v>8700000</x:v>
      </x:c>
      <x:c r="D9" s="17" t="n">
        <x:f>IF(AND(ISNUMBER(B9),ISNUMBER(C9)),B9-C9,"n.a.")</x:f>
        <x:v>2100000</x:v>
      </x:c>
      <x:c r="E9" s="2"/>
      <x:c r="F9" s="2"/>
    </x:row>
    <x:row r="10" ht="24" customHeight="1">
      <x:c r="A10" s="2" t="str">
        <x:v>Inversión</x:v>
      </x:c>
      <x:c r="B10" s="17" t="n">
        <x:f>IF($F$6&lt;&gt;"Datos completos","n.a.",SUMIFS($C$25:$C$44,$B$25:$B$44,$A10))</x:f>
        <x:v>300000</x:v>
      </x:c>
      <x:c r="C10" s="17" t="n">
        <x:f>IF($F$6&lt;&gt;"Datos completos","n.a.",SUMIFS($D$25:$D$44,$B$25:$B$44,$A10))</x:f>
        <x:v>1500000</x:v>
      </x:c>
      <x:c r="D10" s="17" t="n">
        <x:f>IF(AND(ISNUMBER(B10),ISNUMBER(C10)),B10-C10,"n.a.")</x:f>
        <x:v>-1200000</x:v>
      </x:c>
      <x:c r="E10" s="2"/>
      <x:c r="F10" s="2"/>
    </x:row>
    <x:row r="11" ht="24" customHeight="1">
      <x:c r="A11" s="2" t="str">
        <x:v>Financiación</x:v>
      </x:c>
      <x:c r="B11" s="17" t="n">
        <x:f>IF($F$6&lt;&gt;"Datos completos","n.a.",SUMIFS($C$25:$C$44,$B$25:$B$44,$A11))</x:f>
        <x:v>1000000</x:v>
      </x:c>
      <x:c r="C11" s="17" t="n">
        <x:f>IF($F$6&lt;&gt;"Datos completos","n.a.",SUMIFS($D$25:$D$44,$B$25:$B$44,$A11))</x:f>
        <x:v>1000000</x:v>
      </x:c>
      <x:c r="D11" s="17" t="n">
        <x:f>IF(AND(ISNUMBER(B11),ISNUMBER(C11)),B11-C11,"n.a.")</x:f>
        <x:v>0</x:v>
      </x:c>
      <x:c r="E11" s="2"/>
      <x:c r="F11" s="2"/>
    </x:row>
    <x:row r="12" ht="24" customHeight="1">
      <x:c r="A12" s="16" t="str">
        <x:v>Variación neta del efectivo</x:v>
      </x:c>
      <x:c r="B12" s="18" t="n">
        <x:f>IF(COUNT(B9:B11)=3,SUM(B9:B11),"n.a.")</x:f>
        <x:v>12100000</x:v>
      </x:c>
      <x:c r="C12" s="18" t="n">
        <x:f>IF(COUNT(C9:C11)=3,SUM(C9:C11),"n.a.")</x:f>
        <x:v>11200000</x:v>
      </x:c>
      <x:c r="D12" s="18" t="n">
        <x:f>IF(COUNT(D9:D11)=3,SUM(D9:D11),"n.a.")</x:f>
        <x:v>900000</x:v>
      </x:c>
      <x:c r="E12" s="2"/>
      <x:c r="F12" s="2"/>
    </x:row>
    <x:row r="13" ht="24" customHeight="1">
      <x:c r="A13" s="2"/>
      <x:c r="B13" s="17"/>
      <x:c r="C13" s="17"/>
      <x:c r="D13" s="17"/>
      <x:c r="E13" s="2"/>
      <x:c r="F13" s="2"/>
    </x:row>
    <x:row r="14" ht="24" customHeight="1">
      <x:c r="A14" s="2" t="str">
        <x:v>Efectivo al inicio</x:v>
      </x:c>
      <x:c r="B14" s="17"/>
      <x:c r="C14" s="17"/>
      <x:c r="D14" s="17" t="n">
        <x:f>IF(ISNUMBER(B6),B6,"n.a.")</x:f>
        <x:v>1200000</x:v>
      </x:c>
      <x:c r="E14" s="2"/>
      <x:c r="F14" s="2"/>
    </x:row>
    <x:row r="15" ht="24" customHeight="1">
      <x:c r="A15" s="2" t="str">
        <x:v>Variación neta del período</x:v>
      </x:c>
      <x:c r="B15" s="17"/>
      <x:c r="C15" s="17"/>
      <x:c r="D15" s="17" t="n">
        <x:f>D12</x:f>
        <x:v>900000</x:v>
      </x:c>
      <x:c r="E15" s="2"/>
      <x:c r="F15" s="2"/>
    </x:row>
    <x:row r="16" ht="24" customHeight="1">
      <x:c r="A16" s="16" t="str">
        <x:v>Efectivo calculado al cierre</x:v>
      </x:c>
      <x:c r="B16" s="18"/>
      <x:c r="C16" s="18"/>
      <x:c r="D16" s="18" t="n">
        <x:f>IF(AND(ISNUMBER(D14),ISNUMBER(D15)),SUM(D14:D15),"n.a.")</x:f>
        <x:v>2100000</x:v>
      </x:c>
      <x:c r="E16" s="2"/>
      <x:c r="F16" s="2"/>
    </x:row>
    <x:row r="17" ht="24" customHeight="1">
      <x:c r="A17" s="2" t="str">
        <x:v>Efectivo conciliado al cierre</x:v>
      </x:c>
      <x:c r="B17" s="17"/>
      <x:c r="C17" s="17"/>
      <x:c r="D17" s="17" t="n">
        <x:f>IF(ISNUMBER(D6),D6,"n.a.")</x:f>
        <x:v>2100000</x:v>
      </x:c>
      <x:c r="E17" s="2"/>
      <x:c r="F17" s="2"/>
    </x:row>
    <x:row r="18" ht="24" customHeight="1">
      <x:c r="A18" s="16" t="str">
        <x:v>Diferencia calculado menos conciliado</x:v>
      </x:c>
      <x:c r="B18" s="18"/>
      <x:c r="C18" s="18"/>
      <x:c r="D18" s="19" t="n">
        <x:f>IF(AND(ISNUMBER(D16),ISNUMBER(D17)),ROUND(D16-D17,2),"n.a.")</x:f>
        <x:v>0</x:v>
      </x:c>
      <x:c r="E18" s="2"/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6" t="str">
        <x:v>Amarillo y texto azul: datos editables. Texto negro: fórmulas. Complete la fecha y el alcance en Guía.</x:v>
      </x:c>
      <x:c r="B20" s="6"/>
      <x:c r="C20" s="6"/>
      <x:c r="D20" s="6"/>
      <x:c r="E20" s="6"/>
      <x:c r="F20" s="6"/>
    </x:row>
    <x:row r="21" ht="24" customHeight="1">
      <x:c r="A21" s="6" t="str">
        <x:v>Registre cobros o pagos del período como importes positivos. Separe principal, intereses y activos.</x:v>
      </x:c>
      <x:c r="B21" s="6"/>
      <x:c r="C21" s="6"/>
      <x:c r="D21" s="6"/>
      <x:c r="E21" s="6"/>
      <x:c r="F21" s="6"/>
    </x:row>
    <x:row r="22" ht="24" customHeight="1">
      <x:c r="A22" s="6" t="str">
        <x:v>Cierre conciliado: saldo del mismo conjunto de caja y bancos, contrastado con su respaldo. No fuerce la diferencia a cero.</x:v>
      </x:c>
      <x:c r="B22" s="6"/>
      <x:c r="C22" s="6"/>
      <x:c r="D22" s="6"/>
      <x:c r="E22" s="6"/>
      <x:c r="F22" s="6"/>
    </x:row>
    <x:row r="23" ht="24" customHeight="1">
      <x:c r="A23" s="2"/>
      <x:c r="B23" s="2"/>
      <x:c r="C23" s="2"/>
      <x:c r="D23" s="2"/>
      <x:c r="E23" s="2"/>
      <x:c r="F23" s="2"/>
    </x:row>
    <x:row r="24" ht="29" customHeight="1">
      <x:c r="A24" s="14" t="str">
        <x:v>Concepto / respaldo</x:v>
      </x:c>
      <x:c r="B24" s="14" t="str">
        <x:v>Actividad</x:v>
      </x:c>
      <x:c r="C24" s="14" t="str">
        <x:v>Entradas (CRC)</x:v>
      </x:c>
      <x:c r="D24" s="14" t="str">
        <x:v>Salidas (CRC)</x:v>
      </x:c>
      <x:c r="E24" s="14" t="str">
        <x:v>Flujo neto (CRC)</x:v>
      </x:c>
      <x:c r="F24" s="14" t="str">
        <x:v>Revisión de entrada</x:v>
      </x:c>
    </x:row>
    <x:row r="25" ht="24" customHeight="1">
      <x:c r="A25" s="8" t="str">
        <x:v>Cobros de clientes</x:v>
      </x:c>
      <x:c r="B25" s="8" t="str">
        <x:v>Operación</x:v>
      </x:c>
      <x:c r="C25" s="10" t="n">
        <x:v>10800000</x:v>
      </x:c>
      <x:c r="D25" s="10" t="n">
        <x:v>0</x:v>
      </x:c>
      <x:c r="E25" s="17" t="n">
        <x:f>IF(F25="","",IF(F25="Revisar","n.a.",SUM(C25)-SUM(D25)))</x:f>
        <x:v>10800000</x:v>
      </x:c>
      <x:c r="F25" s="2" t="str">
        <x:f>IF(COUNTA(A25:D25)=0,"",IF(OR(A25="",AND(B25&lt;&gt;"Operación",B25&lt;&gt;"Inversión",B25&lt;&gt;"Financiación"),AND(C25&lt;&gt;"",NOT(ISNUMBER(C25))),AND(D25&lt;&gt;"",NOT(ISNUMBER(D25))),C25&lt;0,D25&lt;0,AND(C25&gt;0,D25&gt;0)),"Revisar","Incluido"))</x:f>
        <x:v>Incluido</x:v>
      </x:c>
    </x:row>
    <x:row r="26" ht="24" customHeight="1">
      <x:c r="A26" s="8" t="str">
        <x:v>Proveedores de mercadería</x:v>
      </x:c>
      <x:c r="B26" s="8" t="str">
        <x:v>Operación</x:v>
      </x:c>
      <x:c r="C26" s="10" t="n">
        <x:v>0</x:v>
      </x:c>
      <x:c r="D26" s="10" t="n">
        <x:v>6000000</x:v>
      </x:c>
      <x:c r="E26" s="17" t="n">
        <x:f>IF(F26="","",IF(F26="Revisar","n.a.",SUM(C26)-SUM(D26)))</x:f>
        <x:v>-6000000</x:v>
      </x:c>
      <x:c r="F26" s="2" t="str">
        <x:f>IF(COUNTA(A26:D26)=0,"",IF(OR(A26="",AND(B26&lt;&gt;"Operación",B26&lt;&gt;"Inversión",B26&lt;&gt;"Financiación"),AND(C26&lt;&gt;"",NOT(ISNUMBER(C26))),AND(D26&lt;&gt;"",NOT(ISNUMBER(D26))),C26&lt;0,D26&lt;0,AND(C26&gt;0,D26&gt;0)),"Revisar","Incluido"))</x:f>
        <x:v>Incluido</x:v>
      </x:c>
    </x:row>
    <x:row r="27" ht="24" customHeight="1">
      <x:c r="A27" s="8" t="str">
        <x:v>Personal y otros pagos operativos</x:v>
      </x:c>
      <x:c r="B27" s="8" t="str">
        <x:v>Operación</x:v>
      </x:c>
      <x:c r="C27" s="10" t="n">
        <x:v>0</x:v>
      </x:c>
      <x:c r="D27" s="10" t="n">
        <x:v>2400000</x:v>
      </x:c>
      <x:c r="E27" s="17" t="n">
        <x:f>IF(F27="","",IF(F27="Revisar","n.a.",SUM(C27)-SUM(D27)))</x:f>
        <x:v>-2400000</x:v>
      </x:c>
      <x:c r="F27" s="2" t="str">
        <x:f>IF(COUNTA(A27:D27)=0,"",IF(OR(A27="",AND(B27&lt;&gt;"Operación",B27&lt;&gt;"Inversión",B27&lt;&gt;"Financiación"),AND(C27&lt;&gt;"",NOT(ISNUMBER(C27))),AND(D27&lt;&gt;"",NOT(ISNUMBER(D27))),C27&lt;0,D27&lt;0,AND(C27&gt;0,D27&gt;0)),"Revisar","Incluido"))</x:f>
        <x:v>Incluido</x:v>
      </x:c>
    </x:row>
    <x:row r="28" ht="24" customHeight="1">
      <x:c r="A28" s="8" t="str">
        <x:v>Intereses pagados</x:v>
      </x:c>
      <x:c r="B28" s="8" t="str">
        <x:v>Operación</x:v>
      </x:c>
      <x:c r="C28" s="10" t="n">
        <x:v>0</x:v>
      </x:c>
      <x:c r="D28" s="10" t="n">
        <x:v>120000</x:v>
      </x:c>
      <x:c r="E28" s="17" t="n">
        <x:f>IF(F28="","",IF(F28="Revisar","n.a.",SUM(C28)-SUM(D28)))</x:f>
        <x:v>-120000</x:v>
      </x:c>
      <x:c r="F28" s="2" t="str">
        <x:f>IF(COUNTA(A28:D28)=0,"",IF(OR(A28="",AND(B28&lt;&gt;"Operación",B28&lt;&gt;"Inversión",B28&lt;&gt;"Financiación"),AND(C28&lt;&gt;"",NOT(ISNUMBER(C28))),AND(D28&lt;&gt;"",NOT(ISNUMBER(D28))),C28&lt;0,D28&lt;0,AND(C28&gt;0,D28&gt;0)),"Revisar","Incluido"))</x:f>
        <x:v>Incluido</x:v>
      </x:c>
    </x:row>
    <x:row r="29" ht="24" customHeight="1">
      <x:c r="A29" s="8" t="str">
        <x:v>Impuesto sobre utilidades pagado</x:v>
      </x:c>
      <x:c r="B29" s="8" t="str">
        <x:v>Operación</x:v>
      </x:c>
      <x:c r="C29" s="10" t="n">
        <x:v>0</x:v>
      </x:c>
      <x:c r="D29" s="10" t="n">
        <x:v>180000</x:v>
      </x:c>
      <x:c r="E29" s="17" t="n">
        <x:f>IF(F29="","",IF(F29="Revisar","n.a.",SUM(C29)-SUM(D29)))</x:f>
        <x:v>-180000</x:v>
      </x:c>
      <x:c r="F29" s="2" t="str">
        <x:f>IF(COUNTA(A29:D29)=0,"",IF(OR(A29="",AND(B29&lt;&gt;"Operación",B29&lt;&gt;"Inversión",B29&lt;&gt;"Financiación"),AND(C29&lt;&gt;"",NOT(ISNUMBER(C29))),AND(D29&lt;&gt;"",NOT(ISNUMBER(D29))),C29&lt;0,D29&lt;0,AND(C29&gt;0,D29&gt;0)),"Revisar","Incluido"))</x:f>
        <x:v>Incluido</x:v>
      </x:c>
    </x:row>
    <x:row r="30" ht="24" customHeight="1">
      <x:c r="A30" s="8" t="str">
        <x:v>Compra de equipo</x:v>
      </x:c>
      <x:c r="B30" s="8" t="str">
        <x:v>Inversión</x:v>
      </x:c>
      <x:c r="C30" s="10" t="n">
        <x:v>0</x:v>
      </x:c>
      <x:c r="D30" s="10" t="n">
        <x:v>1500000</x:v>
      </x:c>
      <x:c r="E30" s="17" t="n">
        <x:f>IF(F30="","",IF(F30="Revisar","n.a.",SUM(C30)-SUM(D30)))</x:f>
        <x:v>-1500000</x:v>
      </x:c>
      <x:c r="F30" s="2" t="str">
        <x:f>IF(COUNTA(A30:D30)=0,"",IF(OR(A30="",AND(B30&lt;&gt;"Operación",B30&lt;&gt;"Inversión",B30&lt;&gt;"Financiación"),AND(C30&lt;&gt;"",NOT(ISNUMBER(C30))),AND(D30&lt;&gt;"",NOT(ISNUMBER(D30))),C30&lt;0,D30&lt;0,AND(C30&gt;0,D30&gt;0)),"Revisar","Incluido"))</x:f>
        <x:v>Incluido</x:v>
      </x:c>
    </x:row>
    <x:row r="31" ht="24" customHeight="1">
      <x:c r="A31" s="8" t="str">
        <x:v>Cobro por venta de equipo</x:v>
      </x:c>
      <x:c r="B31" s="8" t="str">
        <x:v>Inversión</x:v>
      </x:c>
      <x:c r="C31" s="10" t="n">
        <x:v>300000</x:v>
      </x:c>
      <x:c r="D31" s="10" t="n">
        <x:v>0</x:v>
      </x:c>
      <x:c r="E31" s="17" t="n">
        <x:f>IF(F31="","",IF(F31="Revisar","n.a.",SUM(C31)-SUM(D31)))</x:f>
        <x:v>300000</x:v>
      </x:c>
      <x:c r="F31" s="2" t="str">
        <x:f>IF(COUNTA(A31:D31)=0,"",IF(OR(A31="",AND(B31&lt;&gt;"Operación",B31&lt;&gt;"Inversión",B31&lt;&gt;"Financiación"),AND(C31&lt;&gt;"",NOT(ISNUMBER(C31))),AND(D31&lt;&gt;"",NOT(ISNUMBER(D31))),C31&lt;0,D31&lt;0,AND(C31&gt;0,D31&gt;0)),"Revisar","Incluido"))</x:f>
        <x:v>Incluido</x:v>
      </x:c>
    </x:row>
    <x:row r="32" ht="24" customHeight="1">
      <x:c r="A32" s="8" t="str">
        <x:v>Préstamo recibido</x:v>
      </x:c>
      <x:c r="B32" s="8" t="str">
        <x:v>Financiación</x:v>
      </x:c>
      <x:c r="C32" s="10" t="n">
        <x:v>1000000</x:v>
      </x:c>
      <x:c r="D32" s="10" t="n">
        <x:v>0</x:v>
      </x:c>
      <x:c r="E32" s="17" t="n">
        <x:f>IF(F32="","",IF(F32="Revisar","n.a.",SUM(C32)-SUM(D32)))</x:f>
        <x:v>1000000</x:v>
      </x:c>
      <x:c r="F32" s="2" t="str">
        <x:f>IF(COUNTA(A32:D32)=0,"",IF(OR(A32="",AND(B32&lt;&gt;"Operación",B32&lt;&gt;"Inversión",B32&lt;&gt;"Financiación"),AND(C32&lt;&gt;"",NOT(ISNUMBER(C32))),AND(D32&lt;&gt;"",NOT(ISNUMBER(D32))),C32&lt;0,D32&lt;0,AND(C32&gt;0,D32&gt;0)),"Revisar","Incluido"))</x:f>
        <x:v>Incluido</x:v>
      </x:c>
    </x:row>
    <x:row r="33" ht="24" customHeight="1">
      <x:c r="A33" s="8" t="str">
        <x:v>Devolución de principal</x:v>
      </x:c>
      <x:c r="B33" s="8" t="str">
        <x:v>Financiación</x:v>
      </x:c>
      <x:c r="C33" s="10" t="n">
        <x:v>0</x:v>
      </x:c>
      <x:c r="D33" s="10" t="n">
        <x:v>600000</x:v>
      </x:c>
      <x:c r="E33" s="17" t="n">
        <x:f>IF(F33="","",IF(F33="Revisar","n.a.",SUM(C33)-SUM(D33)))</x:f>
        <x:v>-600000</x:v>
      </x:c>
      <x:c r="F33" s="2" t="str">
        <x:f>IF(COUNTA(A33:D33)=0,"",IF(OR(A33="",AND(B33&lt;&gt;"Operación",B33&lt;&gt;"Inversión",B33&lt;&gt;"Financiación"),AND(C33&lt;&gt;"",NOT(ISNUMBER(C33))),AND(D33&lt;&gt;"",NOT(ISNUMBER(D33))),C33&lt;0,D33&lt;0,AND(C33&gt;0,D33&gt;0)),"Revisar","Incluido"))</x:f>
        <x:v>Incluido</x:v>
      </x:c>
    </x:row>
    <x:row r="34" ht="24" customHeight="1">
      <x:c r="A34" s="8" t="str">
        <x:v>Dividendos pagados</x:v>
      </x:c>
      <x:c r="B34" s="8" t="str">
        <x:v>Financiación</x:v>
      </x:c>
      <x:c r="C34" s="10" t="n">
        <x:v>0</x:v>
      </x:c>
      <x:c r="D34" s="10" t="n">
        <x:v>400000</x:v>
      </x:c>
      <x:c r="E34" s="17" t="n">
        <x:f>IF(F34="","",IF(F34="Revisar","n.a.",SUM(C34)-SUM(D34)))</x:f>
        <x:v>-400000</x:v>
      </x:c>
      <x:c r="F34" s="2" t="str">
        <x:f>IF(COUNTA(A34:D34)=0,"",IF(OR(A34="",AND(B34&lt;&gt;"Operación",B34&lt;&gt;"Inversión",B34&lt;&gt;"Financiación"),AND(C34&lt;&gt;"",NOT(ISNUMBER(C34))),AND(D34&lt;&gt;"",NOT(ISNUMBER(D34))),C34&lt;0,D34&lt;0,AND(C34&gt;0,D34&gt;0)),"Revisar","Incluido"))</x:f>
        <x:v>Incluido</x:v>
      </x:c>
    </x:row>
    <x:row r="35" ht="24" customHeight="1">
      <x:c r="A35" s="8" t="str">
        <x:v>Aportes de capital</x:v>
      </x:c>
      <x:c r="B35" s="8" t="str">
        <x:v>Financiación</x:v>
      </x:c>
      <x:c r="C35" s="10" t="n">
        <x:v>0</x:v>
      </x:c>
      <x:c r="D35" s="10" t="n">
        <x:v>0</x:v>
      </x:c>
      <x:c r="E35" s="17" t="n">
        <x:f>IF(F35="","",IF(F35="Revisar","n.a.",SUM(C35)-SUM(D35)))</x:f>
        <x:v>0</x:v>
      </x:c>
      <x:c r="F35" s="2" t="str">
        <x:f>IF(COUNTA(A35:D35)=0,"",IF(OR(A35="",AND(B35&lt;&gt;"Operación",B35&lt;&gt;"Inversión",B35&lt;&gt;"Financiación"),AND(C35&lt;&gt;"",NOT(ISNUMBER(C35))),AND(D35&lt;&gt;"",NOT(ISNUMBER(D35))),C35&lt;0,D35&lt;0,AND(C35&gt;0,D35&gt;0)),"Revisar","Incluido"))</x:f>
        <x:v>Incluido</x:v>
      </x:c>
    </x:row>
    <x:row r="36" ht="24" customHeight="1">
      <x:c r="A36" s="8"/>
      <x:c r="B36" s="8"/>
      <x:c r="C36" s="10"/>
      <x:c r="D36" s="10"/>
      <x:c r="E36" s="17" t="str">
        <x:f>IF(F36="","",IF(F36="Revisar","n.a.",SUM(C36)-SUM(D36)))</x:f>
      </x:c>
      <x:c r="F36" s="2" t="str">
        <x:f>IF(COUNTA(A36:D36)=0,"",IF(OR(A36="",AND(B36&lt;&gt;"Operación",B36&lt;&gt;"Inversión",B36&lt;&gt;"Financiación"),AND(C36&lt;&gt;"",NOT(ISNUMBER(C36))),AND(D36&lt;&gt;"",NOT(ISNUMBER(D36))),C36&lt;0,D36&lt;0,AND(C36&gt;0,D36&gt;0)),"Revisar","Incluido"))</x:f>
      </x:c>
    </x:row>
    <x:row r="37" ht="24" customHeight="1">
      <x:c r="A37" s="8"/>
      <x:c r="B37" s="8"/>
      <x:c r="C37" s="10"/>
      <x:c r="D37" s="10"/>
      <x:c r="E37" s="17" t="str">
        <x:f>IF(F37="","",IF(F37="Revisar","n.a.",SUM(C37)-SUM(D37)))</x:f>
      </x:c>
      <x:c r="F37" s="2" t="str">
        <x:f>IF(COUNTA(A37:D37)=0,"",IF(OR(A37="",AND(B37&lt;&gt;"Operación",B37&lt;&gt;"Inversión",B37&lt;&gt;"Financiación"),AND(C37&lt;&gt;"",NOT(ISNUMBER(C37))),AND(D37&lt;&gt;"",NOT(ISNUMBER(D37))),C37&lt;0,D37&lt;0,AND(C37&gt;0,D37&gt;0)),"Revisar","Incluido"))</x:f>
      </x:c>
    </x:row>
    <x:row r="38" ht="24" customHeight="1">
      <x:c r="A38" s="8"/>
      <x:c r="B38" s="8"/>
      <x:c r="C38" s="10"/>
      <x:c r="D38" s="10"/>
      <x:c r="E38" s="17" t="str">
        <x:f>IF(F38="","",IF(F38="Revisar","n.a.",SUM(C38)-SUM(D38)))</x:f>
      </x:c>
      <x:c r="F38" s="2" t="str">
        <x:f>IF(COUNTA(A38:D38)=0,"",IF(OR(A38="",AND(B38&lt;&gt;"Operación",B38&lt;&gt;"Inversión",B38&lt;&gt;"Financiación"),AND(C38&lt;&gt;"",NOT(ISNUMBER(C38))),AND(D38&lt;&gt;"",NOT(ISNUMBER(D38))),C38&lt;0,D38&lt;0,AND(C38&gt;0,D38&gt;0)),"Revisar","Incluido"))</x:f>
      </x:c>
    </x:row>
    <x:row r="39" ht="24" customHeight="1">
      <x:c r="A39" s="8"/>
      <x:c r="B39" s="8"/>
      <x:c r="C39" s="10"/>
      <x:c r="D39" s="10"/>
      <x:c r="E39" s="17" t="str">
        <x:f>IF(F39="","",IF(F39="Revisar","n.a.",SUM(C39)-SUM(D39)))</x:f>
      </x:c>
      <x:c r="F39" s="2" t="str">
        <x:f>IF(COUNTA(A39:D39)=0,"",IF(OR(A39="",AND(B39&lt;&gt;"Operación",B39&lt;&gt;"Inversión",B39&lt;&gt;"Financiación"),AND(C39&lt;&gt;"",NOT(ISNUMBER(C39))),AND(D39&lt;&gt;"",NOT(ISNUMBER(D39))),C39&lt;0,D39&lt;0,AND(C39&gt;0,D39&gt;0)),"Revisar","Incluido"))</x:f>
      </x:c>
    </x:row>
    <x:row r="40" ht="24" customHeight="1">
      <x:c r="A40" s="8"/>
      <x:c r="B40" s="8"/>
      <x:c r="C40" s="10"/>
      <x:c r="D40" s="10"/>
      <x:c r="E40" s="17" t="str">
        <x:f>IF(F40="","",IF(F40="Revisar","n.a.",SUM(C40)-SUM(D40)))</x:f>
      </x:c>
      <x:c r="F40" s="2" t="str">
        <x:f>IF(COUNTA(A40:D40)=0,"",IF(OR(A40="",AND(B40&lt;&gt;"Operación",B40&lt;&gt;"Inversión",B40&lt;&gt;"Financiación"),AND(C40&lt;&gt;"",NOT(ISNUMBER(C40))),AND(D40&lt;&gt;"",NOT(ISNUMBER(D40))),C40&lt;0,D40&lt;0,AND(C40&gt;0,D40&gt;0)),"Revisar","Incluido"))</x:f>
      </x:c>
    </x:row>
    <x:row r="41" ht="24" customHeight="1">
      <x:c r="A41" s="8"/>
      <x:c r="B41" s="8"/>
      <x:c r="C41" s="10"/>
      <x:c r="D41" s="10"/>
      <x:c r="E41" s="17" t="str">
        <x:f>IF(F41="","",IF(F41="Revisar","n.a.",SUM(C41)-SUM(D41)))</x:f>
      </x:c>
      <x:c r="F41" s="2" t="str">
        <x:f>IF(COUNTA(A41:D41)=0,"",IF(OR(A41="",AND(B41&lt;&gt;"Operación",B41&lt;&gt;"Inversión",B41&lt;&gt;"Financiación"),AND(C41&lt;&gt;"",NOT(ISNUMBER(C41))),AND(D41&lt;&gt;"",NOT(ISNUMBER(D41))),C41&lt;0,D41&lt;0,AND(C41&gt;0,D41&gt;0)),"Revisar","Incluido"))</x:f>
      </x:c>
    </x:row>
    <x:row r="42" ht="24" customHeight="1">
      <x:c r="A42" s="8"/>
      <x:c r="B42" s="8"/>
      <x:c r="C42" s="10"/>
      <x:c r="D42" s="10"/>
      <x:c r="E42" s="17" t="str">
        <x:f>IF(F42="","",IF(F42="Revisar","n.a.",SUM(C42)-SUM(D42)))</x:f>
      </x:c>
      <x:c r="F42" s="2" t="str">
        <x:f>IF(COUNTA(A42:D42)=0,"",IF(OR(A42="",AND(B42&lt;&gt;"Operación",B42&lt;&gt;"Inversión",B42&lt;&gt;"Financiación"),AND(C42&lt;&gt;"",NOT(ISNUMBER(C42))),AND(D42&lt;&gt;"",NOT(ISNUMBER(D42))),C42&lt;0,D42&lt;0,AND(C42&gt;0,D42&gt;0)),"Revisar","Incluido"))</x:f>
      </x:c>
    </x:row>
    <x:row r="43" ht="24" customHeight="1">
      <x:c r="A43" s="8"/>
      <x:c r="B43" s="8"/>
      <x:c r="C43" s="10"/>
      <x:c r="D43" s="10"/>
      <x:c r="E43" s="17" t="str">
        <x:f>IF(F43="","",IF(F43="Revisar","n.a.",SUM(C43)-SUM(D43)))</x:f>
      </x:c>
      <x:c r="F43" s="2" t="str">
        <x:f>IF(COUNTA(A43:D43)=0,"",IF(OR(A43="",AND(B43&lt;&gt;"Operación",B43&lt;&gt;"Inversión",B43&lt;&gt;"Financiación"),AND(C43&lt;&gt;"",NOT(ISNUMBER(C43))),AND(D43&lt;&gt;"",NOT(ISNUMBER(D43))),C43&lt;0,D43&lt;0,AND(C43&gt;0,D43&gt;0)),"Revisar","Incluido"))</x:f>
      </x:c>
    </x:row>
    <x:row r="44" ht="24" customHeight="1">
      <x:c r="A44" s="8"/>
      <x:c r="B44" s="8"/>
      <x:c r="C44" s="10"/>
      <x:c r="D44" s="10"/>
      <x:c r="E44" s="17" t="str">
        <x:f>IF(F44="","",IF(F44="Revisar","n.a.",SUM(C44)-SUM(D44)))</x:f>
      </x:c>
      <x:c r="F44" s="2" t="str">
        <x:f>IF(COUNTA(A44:D44)=0,"",IF(OR(A44="",AND(B44&lt;&gt;"Operación",B44&lt;&gt;"Inversión",B44&lt;&gt;"Financiación"),AND(C44&lt;&gt;"",NOT(ISNUMBER(C44))),AND(D44&lt;&gt;"",NOT(ISNUMBER(D44))),C44&lt;0,D44&lt;0,AND(C44&gt;0,D44&gt;0)),"Revisar","Incluido"))</x:f>
      </x:c>
    </x:row>
    <x:row r="45" ht="24" customHeight="1">
      <x:c r="A45" s="2"/>
      <x:c r="B45" s="2"/>
      <x:c r="C45" s="2"/>
      <x:c r="D45" s="2"/>
      <x:c r="E45" s="2"/>
      <x:c r="F45" s="2"/>
    </x:row>
    <x:row r="46" ht="24" customHeight="1">
      <x:c r="A46" s="6" t="str">
        <x:v>Capacidad: 20 conceptos. Para más detalle, agrupe por concepto y actividad con un auxiliar respaldado.</x:v>
      </x:c>
      <x:c r="B46" s="6"/>
      <x:c r="C46" s="6"/>
      <x:c r="D46" s="6"/>
      <x:c r="E46" s="6"/>
      <x:c r="F46" s="6"/>
    </x:row>
    <x:row r="47" ht="24" customHeight="1">
      <x:c r="A47" s="6" t="str">
        <x:v>Ejemplo: intereses en operación y dividendos en financiación. Confirme la política aplicable antes de reutilizarlo.</x:v>
      </x:c>
      <x:c r="B47" s="6"/>
      <x:c r="C47" s="6"/>
      <x:c r="D47" s="6"/>
      <x:c r="E47" s="6"/>
      <x:c r="F47" s="6"/>
    </x:row>
  </x:sheetData>
  <x:conditionalFormatting sqref="D18:D18">
    <x:cfRule type="cellIs" dxfId="0" priority="1" operator="notEqual">
      <x:formula>0</x:formula>
    </x:cfRule>
  </x:conditionalFormatting>
  <x:conditionalFormatting sqref="F25:F44">
    <x:cfRule type="containsText" dxfId="1" priority="2" operator="containsText" text="Revisar"/>
  </x:conditionalFormatting>
  <x:dataValidations count="2">
    <x:dataValidation type="decimal" operator="greaterThanOrEqual" sqref="C25:D44">
      <x:formula1>0</x:formula1>
    </x:dataValidation>
    <x:dataValidation type="list" sqref="B25:B44">
      <x:formula1>"Operación,Inversión,Financiación"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2D3A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3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2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4" t="str">
        <x:v>Proyección de caja de 13 semanas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4" customHeight="1">
      <x:c r="A3" s="6" t="str">
        <x:v>Ejemplo hipotético. Colones costarricenses (CRC), unidades completas. Plan y reales conservados por separado.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</x:row>
    <x:row r="4" ht="24" customHeight="1">
      <x:c r="A4" s="2" t="str">
        <x:v>Semana 1 (lunes)</x:v>
      </x:c>
      <x:c r="B4" s="9" t="d">
        <x:v>2026-10-19T00:00:00.000Z</x:v>
      </x:c>
      <x:c r="C4" s="2"/>
      <x:c r="D4" s="2" t="str">
        <x:v>Saldo inicial</x:v>
      </x:c>
      <x:c r="E4" s="10" t="n">
        <x:v>900000</x:v>
      </x:c>
      <x:c r="F4" s="2"/>
      <x:c r="G4" s="2" t="str">
        <x:v>Mínimo operativo</x:v>
      </x:c>
      <x:c r="H4" s="10" t="n">
        <x:v>400000</x:v>
      </x:c>
      <x:c r="I4" s="2"/>
      <x:c r="J4" s="2" t="str">
        <x:v>Escenario</x:v>
      </x:c>
      <x:c r="K4" s="8" t="str">
        <x:v>Base hipotético</x:v>
      </x:c>
      <x:c r="L4" s="2"/>
      <x:c r="M4" s="2"/>
      <x:c r="N4" s="2"/>
      <x:c r="O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 t="str">
        <x:v>0 = usar plan. 1 = usar reales completos. En cobros/pagos vacíos se asume cero. Guarde una copia antes de cambiar el horizonte.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9" customHeight="1">
      <x:c r="A8" s="14" t="str">
        <x:v>Semana</x:v>
      </x:c>
      <x:c r="B8" s="14" t="n">
        <x:v>1</x:v>
      </x:c>
      <x:c r="C8" s="14" t="n">
        <x:v>2</x:v>
      </x:c>
      <x:c r="D8" s="14" t="n">
        <x:v>3</x:v>
      </x:c>
      <x:c r="E8" s="14" t="n">
        <x:v>4</x:v>
      </x:c>
      <x:c r="F8" s="14" t="n">
        <x:v>5</x:v>
      </x:c>
      <x:c r="G8" s="14" t="n">
        <x:v>6</x:v>
      </x:c>
      <x:c r="H8" s="14" t="n">
        <x:v>7</x:v>
      </x:c>
      <x:c r="I8" s="14" t="n">
        <x:v>8</x:v>
      </x:c>
      <x:c r="J8" s="14" t="n">
        <x:v>9</x:v>
      </x:c>
      <x:c r="K8" s="14" t="n">
        <x:v>10</x:v>
      </x:c>
      <x:c r="L8" s="14" t="n">
        <x:v>11</x:v>
      </x:c>
      <x:c r="M8" s="14" t="n">
        <x:v>12</x:v>
      </x:c>
      <x:c r="N8" s="14" t="n">
        <x:v>13</x:v>
      </x:c>
      <x:c r="O8" s="14" t="str">
        <x:v>Total o cierre</x:v>
      </x:c>
    </x:row>
    <x:row r="9" ht="24" customHeight="1">
      <x:c r="A9" s="2" t="str">
        <x:v>Inicio (lunes)</x:v>
      </x:c>
      <x:c r="B9" s="22" t="n">
        <x:f>IF(ISNUMBER($B$4),$B$4,"n.a.")</x:f>
        <x:v>46314</x:v>
      </x:c>
      <x:c r="C9" s="22" t="n">
        <x:f>IF(ISNUMBER(B9),B9+7,"n.a.")</x:f>
        <x:v>46321</x:v>
      </x:c>
      <x:c r="D9" s="22" t="n">
        <x:f>IF(ISNUMBER(C9),C9+7,"n.a.")</x:f>
        <x:v>46328</x:v>
      </x:c>
      <x:c r="E9" s="22" t="n">
        <x:f>IF(ISNUMBER(D9),D9+7,"n.a.")</x:f>
        <x:v>46335</x:v>
      </x:c>
      <x:c r="F9" s="22" t="n">
        <x:f>IF(ISNUMBER(E9),E9+7,"n.a.")</x:f>
        <x:v>46342</x:v>
      </x:c>
      <x:c r="G9" s="22" t="n">
        <x:f>IF(ISNUMBER(F9),F9+7,"n.a.")</x:f>
        <x:v>46349</x:v>
      </x:c>
      <x:c r="H9" s="22" t="n">
        <x:f>IF(ISNUMBER(G9),G9+7,"n.a.")</x:f>
        <x:v>46356</x:v>
      </x:c>
      <x:c r="I9" s="22" t="n">
        <x:f>IF(ISNUMBER(H9),H9+7,"n.a.")</x:f>
        <x:v>46363</x:v>
      </x:c>
      <x:c r="J9" s="22" t="n">
        <x:f>IF(ISNUMBER(I9),I9+7,"n.a.")</x:f>
        <x:v>46370</x:v>
      </x:c>
      <x:c r="K9" s="22" t="n">
        <x:f>IF(ISNUMBER(J9),J9+7,"n.a.")</x:f>
        <x:v>46377</x:v>
      </x:c>
      <x:c r="L9" s="22" t="n">
        <x:f>IF(ISNUMBER(K9),K9+7,"n.a.")</x:f>
        <x:v>46384</x:v>
      </x:c>
      <x:c r="M9" s="22" t="n">
        <x:f>IF(ISNUMBER(L9),L9+7,"n.a.")</x:f>
        <x:v>46391</x:v>
      </x:c>
      <x:c r="N9" s="22" t="n">
        <x:f>IF(ISNUMBER(M9),M9+7,"n.a.")</x:f>
        <x:v>46398</x:v>
      </x:c>
      <x:c r="O9" s="2"/>
    </x:row>
    <x:row r="10" ht="24" customHeight="1">
      <x:c r="A10" s="2" t="str">
        <x:v>Usar reales (0 / 1)</x:v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 t="str">
        <x:v>Saldo inicial utilizado</x:v>
      </x:c>
      <x:c r="B12" s="17" t="n">
        <x:f>IF(ISNUMBER($E$4),$E$4,"n.a.")</x:f>
        <x:v>900000</x:v>
      </x:c>
      <x:c r="C12" s="17" t="n">
        <x:f>B16</x:f>
        <x:v>700000</x:v>
      </x:c>
      <x:c r="D12" s="17" t="n">
        <x:f>C16</x:f>
        <x:v>300000</x:v>
      </x:c>
      <x:c r="E12" s="17" t="n">
        <x:f>D16</x:f>
        <x:v>400000</x:v>
      </x:c>
      <x:c r="F12" s="17" t="n">
        <x:f>E16</x:f>
        <x:v>500000</x:v>
      </x:c>
      <x:c r="G12" s="17" t="n">
        <x:f>F16</x:f>
        <x:v>400000</x:v>
      </x:c>
      <x:c r="H12" s="17" t="n">
        <x:f>G16</x:f>
        <x:v>0</x:v>
      </x:c>
      <x:c r="I12" s="17" t="n">
        <x:f>H16</x:f>
        <x:v>50000</x:v>
      </x:c>
      <x:c r="J12" s="17" t="n">
        <x:f>I16</x:f>
        <x:v>50000</x:v>
      </x:c>
      <x:c r="K12" s="17" t="n">
        <x:f>J16</x:f>
        <x:v>-50000</x:v>
      </x:c>
      <x:c r="L12" s="17" t="n">
        <x:f>K16</x:f>
        <x:v>-100000</x:v>
      </x:c>
      <x:c r="M12" s="17" t="n">
        <x:f>L16</x:f>
        <x:v>100000</x:v>
      </x:c>
      <x:c r="N12" s="17" t="n">
        <x:f>M16</x:f>
        <x:v>150000</x:v>
      </x:c>
      <x:c r="O12" s="17" t="n">
        <x:f>IF(ISNUMBER(E4),E4,"n.a.")</x:f>
        <x:v>900000</x:v>
      </x:c>
    </x:row>
    <x:row r="13" ht="24" customHeight="1">
      <x:c r="A13" s="2" t="str">
        <x:v>Entradas utilizadas</x:v>
      </x:c>
      <x:c r="B13" s="17" t="n">
        <x:f>IF(OR(NOT(ISNUMBER(B10)),AND(B10&lt;&gt;0,B10&lt;&gt;1)),"n.a.",IF(B10=1,B46,B29))</x:f>
        <x:v>1200000</x:v>
      </x:c>
      <x:c r="C13" s="17" t="n">
        <x:f>IF(OR(NOT(ISNUMBER(C10)),AND(C10&lt;&gt;0,C10&lt;&gt;1)),"n.a.",IF(C10=1,C46,C29))</x:f>
        <x:v>900000</x:v>
      </x:c>
      <x:c r="D13" s="17" t="n">
        <x:f>IF(OR(NOT(ISNUMBER(D10)),AND(D10&lt;&gt;0,D10&lt;&gt;1)),"n.a.",IF(D10=1,D46,D29))</x:f>
        <x:v>1500000</x:v>
      </x:c>
      <x:c r="E13" s="17" t="n">
        <x:f>IF(OR(NOT(ISNUMBER(E10)),AND(E10&lt;&gt;0,E10&lt;&gt;1)),"n.a.",IF(E10=1,E46,E29))</x:f>
        <x:v>1300000</x:v>
      </x:c>
      <x:c r="F13" s="17" t="n">
        <x:f>IF(OR(NOT(ISNUMBER(F10)),AND(F10&lt;&gt;0,F10&lt;&gt;1)),"n.a.",IF(F10=1,F46,F29))</x:f>
        <x:v>1200000</x:v>
      </x:c>
      <x:c r="G13" s="17" t="n">
        <x:f>IF(OR(NOT(ISNUMBER(G10)),AND(G10&lt;&gt;0,G10&lt;&gt;1)),"n.a.",IF(G10=1,G46,G29))</x:f>
        <x:v>950000</x:v>
      </x:c>
      <x:c r="H13" s="17" t="n">
        <x:f>IF(OR(NOT(ISNUMBER(H10)),AND(H10&lt;&gt;0,H10&lt;&gt;1)),"n.a.",IF(H10=1,H46,H29))</x:f>
        <x:v>1450000</x:v>
      </x:c>
      <x:c r="I13" s="17" t="n">
        <x:f>IF(OR(NOT(ISNUMBER(I10)),AND(I10&lt;&gt;0,I10&lt;&gt;1)),"n.a.",IF(I10=1,I46,I29))</x:f>
        <x:v>1250000</x:v>
      </x:c>
      <x:c r="J13" s="17" t="n">
        <x:f>IF(OR(NOT(ISNUMBER(J10)),AND(J10&lt;&gt;0,J10&lt;&gt;1)),"n.a.",IF(J10=1,J46,J29))</x:f>
        <x:v>1100000</x:v>
      </x:c>
      <x:c r="K13" s="17" t="n">
        <x:f>IF(OR(NOT(ISNUMBER(K10)),AND(K10&lt;&gt;0,K10&lt;&gt;1)),"n.a.",IF(K10=1,K46,K29))</x:f>
        <x:v>1200000</x:v>
      </x:c>
      <x:c r="L13" s="17" t="n">
        <x:f>IF(OR(NOT(ISNUMBER(L10)),AND(L10&lt;&gt;0,L10&lt;&gt;1)),"n.a.",IF(L10=1,L46,L29))</x:f>
        <x:v>1550000</x:v>
      </x:c>
      <x:c r="M13" s="17" t="n">
        <x:f>IF(OR(NOT(ISNUMBER(M10)),AND(M10&lt;&gt;0,M10&lt;&gt;1)),"n.a.",IF(M10=1,M46,M29))</x:f>
        <x:v>1350000</x:v>
      </x:c>
      <x:c r="N13" s="17" t="n">
        <x:f>IF(OR(NOT(ISNUMBER(N10)),AND(N10&lt;&gt;0,N10&lt;&gt;1)),"n.a.",IF(N10=1,N46,N29))</x:f>
        <x:v>1500000</x:v>
      </x:c>
      <x:c r="O13" s="17" t="n">
        <x:f>IF(COUNT(B13:N13)=13,SUM(B13:N13),"n.a.")</x:f>
        <x:v>16450000</x:v>
      </x:c>
    </x:row>
    <x:row r="14" ht="24" customHeight="1">
      <x:c r="A14" s="2" t="str">
        <x:v>Salidas utilizadas</x:v>
      </x:c>
      <x:c r="B14" s="17" t="n">
        <x:f>IF(OR(NOT(ISNUMBER(B10)),AND(B10&lt;&gt;0,B10&lt;&gt;1)),"n.a.",IF(B10=1,B54,B37))</x:f>
        <x:v>1400000</x:v>
      </x:c>
      <x:c r="C14" s="17" t="n">
        <x:f>IF(OR(NOT(ISNUMBER(C10)),AND(C10&lt;&gt;0,C10&lt;&gt;1)),"n.a.",IF(C10=1,C54,C37))</x:f>
        <x:v>1300000</x:v>
      </x:c>
      <x:c r="D14" s="17" t="n">
        <x:f>IF(OR(NOT(ISNUMBER(D10)),AND(D10&lt;&gt;0,D10&lt;&gt;1)),"n.a.",IF(D10=1,D54,D37))</x:f>
        <x:v>1400000</x:v>
      </x:c>
      <x:c r="E14" s="17" t="n">
        <x:f>IF(OR(NOT(ISNUMBER(E10)),AND(E10&lt;&gt;0,E10&lt;&gt;1)),"n.a.",IF(E10=1,E54,E37))</x:f>
        <x:v>1200000</x:v>
      </x:c>
      <x:c r="F14" s="17" t="n">
        <x:f>IF(OR(NOT(ISNUMBER(F10)),AND(F10&lt;&gt;0,F10&lt;&gt;1)),"n.a.",IF(F10=1,F54,F37))</x:f>
        <x:v>1300000</x:v>
      </x:c>
      <x:c r="G14" s="17" t="n">
        <x:f>IF(OR(NOT(ISNUMBER(G10)),AND(G10&lt;&gt;0,G10&lt;&gt;1)),"n.a.",IF(G10=1,G54,G37))</x:f>
        <x:v>1350000</x:v>
      </x:c>
      <x:c r="H14" s="17" t="n">
        <x:f>IF(OR(NOT(ISNUMBER(H10)),AND(H10&lt;&gt;0,H10&lt;&gt;1)),"n.a.",IF(H10=1,H54,H37))</x:f>
        <x:v>1400000</x:v>
      </x:c>
      <x:c r="I14" s="17" t="n">
        <x:f>IF(OR(NOT(ISNUMBER(I10)),AND(I10&lt;&gt;0,I10&lt;&gt;1)),"n.a.",IF(I10=1,I54,I37))</x:f>
        <x:v>1250000</x:v>
      </x:c>
      <x:c r="J14" s="17" t="n">
        <x:f>IF(OR(NOT(ISNUMBER(J10)),AND(J10&lt;&gt;0,J10&lt;&gt;1)),"n.a.",IF(J10=1,J54,J37))</x:f>
        <x:v>1200000</x:v>
      </x:c>
      <x:c r="K14" s="17" t="n">
        <x:f>IF(OR(NOT(ISNUMBER(K10)),AND(K10&lt;&gt;0,K10&lt;&gt;1)),"n.a.",IF(K10=1,K54,K37))</x:f>
        <x:v>1250000</x:v>
      </x:c>
      <x:c r="L14" s="17" t="n">
        <x:f>IF(OR(NOT(ISNUMBER(L10)),AND(L10&lt;&gt;0,L10&lt;&gt;1)),"n.a.",IF(L10=1,L54,L37))</x:f>
        <x:v>1350000</x:v>
      </x:c>
      <x:c r="M14" s="17" t="n">
        <x:f>IF(OR(NOT(ISNUMBER(M10)),AND(M10&lt;&gt;0,M10&lt;&gt;1)),"n.a.",IF(M10=1,M54,M37))</x:f>
        <x:v>1300000</x:v>
      </x:c>
      <x:c r="N14" s="17" t="n">
        <x:f>IF(OR(NOT(ISNUMBER(N10)),AND(N10&lt;&gt;0,N10&lt;&gt;1)),"n.a.",IF(N10=1,N54,N37))</x:f>
        <x:v>1400000</x:v>
      </x:c>
      <x:c r="O14" s="17" t="n">
        <x:f>IF(COUNT(B14:N14)=13,SUM(B14:N14),"n.a.")</x:f>
        <x:v>17100000</x:v>
      </x:c>
    </x:row>
    <x:row r="15" ht="24" customHeight="1">
      <x:c r="A15" s="16" t="str">
        <x:v>Flujo neto</x:v>
      </x:c>
      <x:c r="B15" s="18" t="n">
        <x:f>IF(AND(ISNUMBER(B13),ISNUMBER(B14)),B13-B14,"n.a.")</x:f>
        <x:v>-200000</x:v>
      </x:c>
      <x:c r="C15" s="18" t="n">
        <x:f>IF(AND(ISNUMBER(C13),ISNUMBER(C14)),C13-C14,"n.a.")</x:f>
        <x:v>-400000</x:v>
      </x:c>
      <x:c r="D15" s="18" t="n">
        <x:f>IF(AND(ISNUMBER(D13),ISNUMBER(D14)),D13-D14,"n.a.")</x:f>
        <x:v>100000</x:v>
      </x:c>
      <x:c r="E15" s="18" t="n">
        <x:f>IF(AND(ISNUMBER(E13),ISNUMBER(E14)),E13-E14,"n.a.")</x:f>
        <x:v>100000</x:v>
      </x:c>
      <x:c r="F15" s="18" t="n">
        <x:f>IF(AND(ISNUMBER(F13),ISNUMBER(F14)),F13-F14,"n.a.")</x:f>
        <x:v>-100000</x:v>
      </x:c>
      <x:c r="G15" s="18" t="n">
        <x:f>IF(AND(ISNUMBER(G13),ISNUMBER(G14)),G13-G14,"n.a.")</x:f>
        <x:v>-400000</x:v>
      </x:c>
      <x:c r="H15" s="18" t="n">
        <x:f>IF(AND(ISNUMBER(H13),ISNUMBER(H14)),H13-H14,"n.a.")</x:f>
        <x:v>50000</x:v>
      </x:c>
      <x:c r="I15" s="18" t="n">
        <x:f>IF(AND(ISNUMBER(I13),ISNUMBER(I14)),I13-I14,"n.a.")</x:f>
        <x:v>0</x:v>
      </x:c>
      <x:c r="J15" s="18" t="n">
        <x:f>IF(AND(ISNUMBER(J13),ISNUMBER(J14)),J13-J14,"n.a.")</x:f>
        <x:v>-100000</x:v>
      </x:c>
      <x:c r="K15" s="18" t="n">
        <x:f>IF(AND(ISNUMBER(K13),ISNUMBER(K14)),K13-K14,"n.a.")</x:f>
        <x:v>-50000</x:v>
      </x:c>
      <x:c r="L15" s="18" t="n">
        <x:f>IF(AND(ISNUMBER(L13),ISNUMBER(L14)),L13-L14,"n.a.")</x:f>
        <x:v>200000</x:v>
      </x:c>
      <x:c r="M15" s="18" t="n">
        <x:f>IF(AND(ISNUMBER(M13),ISNUMBER(M14)),M13-M14,"n.a.")</x:f>
        <x:v>50000</x:v>
      </x:c>
      <x:c r="N15" s="18" t="n">
        <x:f>IF(AND(ISNUMBER(N13),ISNUMBER(N14)),N13-N14,"n.a.")</x:f>
        <x:v>100000</x:v>
      </x:c>
      <x:c r="O15" s="18" t="n">
        <x:f>IF(COUNT(B15:N15)=13,SUM(B15:N15),"n.a.")</x:f>
        <x:v>-650000</x:v>
      </x:c>
    </x:row>
    <x:row r="16" ht="24" customHeight="1">
      <x:c r="A16" s="16" t="str">
        <x:v>Saldo final</x:v>
      </x:c>
      <x:c r="B16" s="18" t="n">
        <x:f>IF(AND(ISNUMBER(B12),ISNUMBER(B15)),SUM(B12,B15),"n.a.")</x:f>
        <x:v>700000</x:v>
      </x:c>
      <x:c r="C16" s="18" t="n">
        <x:f>IF(AND(ISNUMBER(C12),ISNUMBER(C15)),SUM(C12,C15),"n.a.")</x:f>
        <x:v>300000</x:v>
      </x:c>
      <x:c r="D16" s="18" t="n">
        <x:f>IF(AND(ISNUMBER(D12),ISNUMBER(D15)),SUM(D12,D15),"n.a.")</x:f>
        <x:v>400000</x:v>
      </x:c>
      <x:c r="E16" s="18" t="n">
        <x:f>IF(AND(ISNUMBER(E12),ISNUMBER(E15)),SUM(E12,E15),"n.a.")</x:f>
        <x:v>500000</x:v>
      </x:c>
      <x:c r="F16" s="18" t="n">
        <x:f>IF(AND(ISNUMBER(F12),ISNUMBER(F15)),SUM(F12,F15),"n.a.")</x:f>
        <x:v>400000</x:v>
      </x:c>
      <x:c r="G16" s="18" t="n">
        <x:f>IF(AND(ISNUMBER(G12),ISNUMBER(G15)),SUM(G12,G15),"n.a.")</x:f>
        <x:v>0</x:v>
      </x:c>
      <x:c r="H16" s="18" t="n">
        <x:f>IF(AND(ISNUMBER(H12),ISNUMBER(H15)),SUM(H12,H15),"n.a.")</x:f>
        <x:v>50000</x:v>
      </x:c>
      <x:c r="I16" s="18" t="n">
        <x:f>IF(AND(ISNUMBER(I12),ISNUMBER(I15)),SUM(I12,I15),"n.a.")</x:f>
        <x:v>50000</x:v>
      </x:c>
      <x:c r="J16" s="18" t="n">
        <x:f>IF(AND(ISNUMBER(J12),ISNUMBER(J15)),SUM(J12,J15),"n.a.")</x:f>
        <x:v>-50000</x:v>
      </x:c>
      <x:c r="K16" s="18" t="n">
        <x:f>IF(AND(ISNUMBER(K12),ISNUMBER(K15)),SUM(K12,K15),"n.a.")</x:f>
        <x:v>-100000</x:v>
      </x:c>
      <x:c r="L16" s="18" t="n">
        <x:f>IF(AND(ISNUMBER(L12),ISNUMBER(L15)),SUM(L12,L15),"n.a.")</x:f>
        <x:v>100000</x:v>
      </x:c>
      <x:c r="M16" s="18" t="n">
        <x:f>IF(AND(ISNUMBER(M12),ISNUMBER(M15)),SUM(M12,M15),"n.a.")</x:f>
        <x:v>150000</x:v>
      </x:c>
      <x:c r="N16" s="18" t="n">
        <x:f>IF(AND(ISNUMBER(N12),ISNUMBER(N15)),SUM(N12,N15),"n.a.")</x:f>
        <x:v>250000</x:v>
      </x:c>
      <x:c r="O16" s="18" t="n">
        <x:f>N16</x:f>
        <x:v>250000</x:v>
      </x:c>
    </x:row>
    <x:row r="17" ht="24" customHeight="1">
      <x:c r="A17" s="16" t="str">
        <x:v>Brecha frente al mínimo</x:v>
      </x:c>
      <x:c r="B17" s="18" t="n">
        <x:f>IF(AND(ISNUMBER(B16),ISNUMBER($H$4),$H$4&gt;=0),MAX(0,$H$4-B16),"n.a.")</x:f>
        <x:v>0</x:v>
      </x:c>
      <x:c r="C17" s="18" t="n">
        <x:f>IF(AND(ISNUMBER(C16),ISNUMBER($H$4),$H$4&gt;=0),MAX(0,$H$4-C16),"n.a.")</x:f>
        <x:v>100000</x:v>
      </x:c>
      <x:c r="D17" s="18" t="n">
        <x:f>IF(AND(ISNUMBER(D16),ISNUMBER($H$4),$H$4&gt;=0),MAX(0,$H$4-D16),"n.a.")</x:f>
        <x:v>0</x:v>
      </x:c>
      <x:c r="E17" s="18" t="n">
        <x:f>IF(AND(ISNUMBER(E16),ISNUMBER($H$4),$H$4&gt;=0),MAX(0,$H$4-E16),"n.a.")</x:f>
        <x:v>0</x:v>
      </x:c>
      <x:c r="F17" s="18" t="n">
        <x:f>IF(AND(ISNUMBER(F16),ISNUMBER($H$4),$H$4&gt;=0),MAX(0,$H$4-F16),"n.a.")</x:f>
        <x:v>0</x:v>
      </x:c>
      <x:c r="G17" s="18" t="n">
        <x:f>IF(AND(ISNUMBER(G16),ISNUMBER($H$4),$H$4&gt;=0),MAX(0,$H$4-G16),"n.a.")</x:f>
        <x:v>400000</x:v>
      </x:c>
      <x:c r="H17" s="18" t="n">
        <x:f>IF(AND(ISNUMBER(H16),ISNUMBER($H$4),$H$4&gt;=0),MAX(0,$H$4-H16),"n.a.")</x:f>
        <x:v>350000</x:v>
      </x:c>
      <x:c r="I17" s="18" t="n">
        <x:f>IF(AND(ISNUMBER(I16),ISNUMBER($H$4),$H$4&gt;=0),MAX(0,$H$4-I16),"n.a.")</x:f>
        <x:v>350000</x:v>
      </x:c>
      <x:c r="J17" s="18" t="n">
        <x:f>IF(AND(ISNUMBER(J16),ISNUMBER($H$4),$H$4&gt;=0),MAX(0,$H$4-J16),"n.a.")</x:f>
        <x:v>450000</x:v>
      </x:c>
      <x:c r="K17" s="18" t="n">
        <x:f>IF(AND(ISNUMBER(K16),ISNUMBER($H$4),$H$4&gt;=0),MAX(0,$H$4-K16),"n.a.")</x:f>
        <x:v>500000</x:v>
      </x:c>
      <x:c r="L17" s="18" t="n">
        <x:f>IF(AND(ISNUMBER(L16),ISNUMBER($H$4),$H$4&gt;=0),MAX(0,$H$4-L16),"n.a.")</x:f>
        <x:v>300000</x:v>
      </x:c>
      <x:c r="M17" s="18" t="n">
        <x:f>IF(AND(ISNUMBER(M16),ISNUMBER($H$4),$H$4&gt;=0),MAX(0,$H$4-M16),"n.a.")</x:f>
        <x:v>250000</x:v>
      </x:c>
      <x:c r="N17" s="18" t="n">
        <x:f>IF(AND(ISNUMBER(N16),ISNUMBER($H$4),$H$4&gt;=0),MAX(0,$H$4-N16),"n.a.")</x:f>
        <x:v>150000</x:v>
      </x:c>
      <x:c r="O17" s="18" t="n">
        <x:f>IF(AND(COUNT(B17:N17)=13,ISNUMBER(E4),ISNUMBER(H4),H4&gt;=0),MAX(B17:N17,MAX(0,H4-E4)),"n.a.")</x:f>
        <x:v>500000</x:v>
      </x:c>
    </x:row>
    <x:row r="18" ht="24" customHeight="1">
      <x:c r="A18" s="16" t="str">
        <x:v>Faltante de efectivo</x:v>
      </x:c>
      <x:c r="B18" s="18" t="n">
        <x:f>IF(ISNUMBER(B16),MAX(0,-B16),"n.a.")</x:f>
        <x:v>0</x:v>
      </x:c>
      <x:c r="C18" s="18" t="n">
        <x:f>IF(ISNUMBER(C16),MAX(0,-C16),"n.a.")</x:f>
        <x:v>0</x:v>
      </x:c>
      <x:c r="D18" s="18" t="n">
        <x:f>IF(ISNUMBER(D16),MAX(0,-D16),"n.a.")</x:f>
        <x:v>0</x:v>
      </x:c>
      <x:c r="E18" s="18" t="n">
        <x:f>IF(ISNUMBER(E16),MAX(0,-E16),"n.a.")</x:f>
        <x:v>0</x:v>
      </x:c>
      <x:c r="F18" s="18" t="n">
        <x:f>IF(ISNUMBER(F16),MAX(0,-F16),"n.a.")</x:f>
        <x:v>0</x:v>
      </x:c>
      <x:c r="G18" s="18" t="n">
        <x:f>IF(ISNUMBER(G16),MAX(0,-G16),"n.a.")</x:f>
        <x:v>0</x:v>
      </x:c>
      <x:c r="H18" s="18" t="n">
        <x:f>IF(ISNUMBER(H16),MAX(0,-H16),"n.a.")</x:f>
        <x:v>0</x:v>
      </x:c>
      <x:c r="I18" s="18" t="n">
        <x:f>IF(ISNUMBER(I16),MAX(0,-I16),"n.a.")</x:f>
        <x:v>0</x:v>
      </x:c>
      <x:c r="J18" s="18" t="n">
        <x:f>IF(ISNUMBER(J16),MAX(0,-J16),"n.a.")</x:f>
        <x:v>50000</x:v>
      </x:c>
      <x:c r="K18" s="18" t="n">
        <x:f>IF(ISNUMBER(K16),MAX(0,-K16),"n.a.")</x:f>
        <x:v>100000</x:v>
      </x:c>
      <x:c r="L18" s="18" t="n">
        <x:f>IF(ISNUMBER(L16),MAX(0,-L16),"n.a.")</x:f>
        <x:v>0</x:v>
      </x:c>
      <x:c r="M18" s="18" t="n">
        <x:f>IF(ISNUMBER(M16),MAX(0,-M16),"n.a.")</x:f>
        <x:v>0</x:v>
      </x:c>
      <x:c r="N18" s="18" t="n">
        <x:f>IF(ISNUMBER(N16),MAX(0,-N16),"n.a.")</x:f>
        <x:v>0</x:v>
      </x:c>
      <x:c r="O18" s="18" t="n">
        <x:f>IF(AND(COUNT(B18:N18)=13,ISNUMBER(E4)),MAX(B18:N18,MAX(0,-E4)),"n.a.")</x:f>
        <x:v>100000</x:v>
      </x:c>
    </x:row>
    <x:row r="19" ht="24" customHeight="1">
      <x:c r="A19" s="2" t="str">
        <x:v>Neto real menos neto plan</x:v>
      </x:c>
      <x:c r="B19" s="23" t="str">
        <x:f>IF(B10&lt;&gt;1,"",IF(AND(ISNUMBER(B46),ISNUMBER(B54),ISNUMBER(B29),ISNUMBER(B37)),(B46-B54)-(B29-B37),"n.a."))</x:f>
      </x:c>
      <x:c r="C19" s="23" t="str">
        <x:f>IF(C10&lt;&gt;1,"",IF(AND(ISNUMBER(C46),ISNUMBER(C54),ISNUMBER(C29),ISNUMBER(C37)),(C46-C54)-(C29-C37),"n.a."))</x:f>
      </x:c>
      <x:c r="D19" s="23" t="str">
        <x:f>IF(D10&lt;&gt;1,"",IF(AND(ISNUMBER(D46),ISNUMBER(D54),ISNUMBER(D29),ISNUMBER(D37)),(D46-D54)-(D29-D37),"n.a."))</x:f>
      </x:c>
      <x:c r="E19" s="23" t="str">
        <x:f>IF(E10&lt;&gt;1,"",IF(AND(ISNUMBER(E46),ISNUMBER(E54),ISNUMBER(E29),ISNUMBER(E37)),(E46-E54)-(E29-E37),"n.a."))</x:f>
      </x:c>
      <x:c r="F19" s="23" t="str">
        <x:f>IF(F10&lt;&gt;1,"",IF(AND(ISNUMBER(F46),ISNUMBER(F54),ISNUMBER(F29),ISNUMBER(F37)),(F46-F54)-(F29-F37),"n.a."))</x:f>
      </x:c>
      <x:c r="G19" s="23" t="str">
        <x:f>IF(G10&lt;&gt;1,"",IF(AND(ISNUMBER(G46),ISNUMBER(G54),ISNUMBER(G29),ISNUMBER(G37)),(G46-G54)-(G29-G37),"n.a."))</x:f>
      </x:c>
      <x:c r="H19" s="23" t="str">
        <x:f>IF(H10&lt;&gt;1,"",IF(AND(ISNUMBER(H46),ISNUMBER(H54),ISNUMBER(H29),ISNUMBER(H37)),(H46-H54)-(H29-H37),"n.a."))</x:f>
      </x:c>
      <x:c r="I19" s="23" t="str">
        <x:f>IF(I10&lt;&gt;1,"",IF(AND(ISNUMBER(I46),ISNUMBER(I54),ISNUMBER(I29),ISNUMBER(I37)),(I46-I54)-(I29-I37),"n.a."))</x:f>
      </x:c>
      <x:c r="J19" s="23" t="str">
        <x:f>IF(J10&lt;&gt;1,"",IF(AND(ISNUMBER(J46),ISNUMBER(J54),ISNUMBER(J29),ISNUMBER(J37)),(J46-J54)-(J29-J37),"n.a."))</x:f>
      </x:c>
      <x:c r="K19" s="23" t="str">
        <x:f>IF(K10&lt;&gt;1,"",IF(AND(ISNUMBER(K46),ISNUMBER(K54),ISNUMBER(K29),ISNUMBER(K37)),(K46-K54)-(K29-K37),"n.a."))</x:f>
      </x:c>
      <x:c r="L19" s="23" t="str">
        <x:f>IF(L10&lt;&gt;1,"",IF(AND(ISNUMBER(L46),ISNUMBER(L54),ISNUMBER(L29),ISNUMBER(L37)),(L46-L54)-(L29-L37),"n.a."))</x:f>
      </x:c>
      <x:c r="M19" s="23" t="str">
        <x:f>IF(M10&lt;&gt;1,"",IF(AND(ISNUMBER(M46),ISNUMBER(M54),ISNUMBER(M29),ISNUMBER(M37)),(M46-M54)-(M29-M37),"n.a."))</x:f>
      </x:c>
      <x:c r="N19" s="23" t="str">
        <x:f>IF(N10&lt;&gt;1,"",IF(AND(ISNUMBER(N46),ISNUMBER(N54),ISNUMBER(N29),ISNUMBER(N37)),(N46-N54)-(N29-N37),"n.a."))</x:f>
      </x:c>
      <x:c r="O19" s="23" t="str">
        <x:f>IF(COUNTIFS(B10:N10,1)=0,"",IF(COUNT(B19:N19)=COUNTIFS(B10:N10,1),SUM(B19:N19),"n.a."))</x:f>
      </x:c>
    </x:row>
    <x:row r="20" ht="38" customHeight="1">
      <x:c r="A20" s="2" t="str">
        <x:v>Situación al cierre</x:v>
      </x:c>
      <x:c r="B20" s="25" t="str">
        <x:f>IF(NOT(ISNUMBER(B17)),"Revisar entradas",IF(B16&lt;0,"Faltante",IF(B17&gt;0,"Bajo mínimo",IF(B16=$H$4,"En mínimo","Sobre mínimo"))))</x:f>
        <x:v>Sobre mínimo</x:v>
      </x:c>
      <x:c r="C20" s="25" t="str">
        <x:f>IF(NOT(ISNUMBER(C17)),"Revisar entradas",IF(C16&lt;0,"Faltante",IF(C17&gt;0,"Bajo mínimo",IF(C16=$H$4,"En mínimo","Sobre mínimo"))))</x:f>
        <x:v>Bajo mínimo</x:v>
      </x:c>
      <x:c r="D20" s="25" t="str">
        <x:f>IF(NOT(ISNUMBER(D17)),"Revisar entradas",IF(D16&lt;0,"Faltante",IF(D17&gt;0,"Bajo mínimo",IF(D16=$H$4,"En mínimo","Sobre mínimo"))))</x:f>
        <x:v>En mínimo</x:v>
      </x:c>
      <x:c r="E20" s="25" t="str">
        <x:f>IF(NOT(ISNUMBER(E17)),"Revisar entradas",IF(E16&lt;0,"Faltante",IF(E17&gt;0,"Bajo mínimo",IF(E16=$H$4,"En mínimo","Sobre mínimo"))))</x:f>
        <x:v>Sobre mínimo</x:v>
      </x:c>
      <x:c r="F20" s="25" t="str">
        <x:f>IF(NOT(ISNUMBER(F17)),"Revisar entradas",IF(F16&lt;0,"Faltante",IF(F17&gt;0,"Bajo mínimo",IF(F16=$H$4,"En mínimo","Sobre mínimo"))))</x:f>
        <x:v>En mínimo</x:v>
      </x:c>
      <x:c r="G20" s="25" t="str">
        <x:f>IF(NOT(ISNUMBER(G17)),"Revisar entradas",IF(G16&lt;0,"Faltante",IF(G17&gt;0,"Bajo mínimo",IF(G16=$H$4,"En mínimo","Sobre mínimo"))))</x:f>
        <x:v>Bajo mínimo</x:v>
      </x:c>
      <x:c r="H20" s="25" t="str">
        <x:f>IF(NOT(ISNUMBER(H17)),"Revisar entradas",IF(H16&lt;0,"Faltante",IF(H17&gt;0,"Bajo mínimo",IF(H16=$H$4,"En mínimo","Sobre mínimo"))))</x:f>
        <x:v>Bajo mínimo</x:v>
      </x:c>
      <x:c r="I20" s="25" t="str">
        <x:f>IF(NOT(ISNUMBER(I17)),"Revisar entradas",IF(I16&lt;0,"Faltante",IF(I17&gt;0,"Bajo mínimo",IF(I16=$H$4,"En mínimo","Sobre mínimo"))))</x:f>
        <x:v>Bajo mínimo</x:v>
      </x:c>
      <x:c r="J20" s="25" t="str">
        <x:f>IF(NOT(ISNUMBER(J17)),"Revisar entradas",IF(J16&lt;0,"Faltante",IF(J17&gt;0,"Bajo mínimo",IF(J16=$H$4,"En mínimo","Sobre mínimo"))))</x:f>
        <x:v>Faltante</x:v>
      </x:c>
      <x:c r="K20" s="25" t="str">
        <x:f>IF(NOT(ISNUMBER(K17)),"Revisar entradas",IF(K16&lt;0,"Faltante",IF(K17&gt;0,"Bajo mínimo",IF(K16=$H$4,"En mínimo","Sobre mínimo"))))</x:f>
        <x:v>Faltante</x:v>
      </x:c>
      <x:c r="L20" s="25" t="str">
        <x:f>IF(NOT(ISNUMBER(L17)),"Revisar entradas",IF(L16&lt;0,"Faltante",IF(L17&gt;0,"Bajo mínimo",IF(L16=$H$4,"En mínimo","Sobre mínimo"))))</x:f>
        <x:v>Bajo mínimo</x:v>
      </x:c>
      <x:c r="M20" s="25" t="str">
        <x:f>IF(NOT(ISNUMBER(M17)),"Revisar entradas",IF(M16&lt;0,"Faltante",IF(M17&gt;0,"Bajo mínimo",IF(M16=$H$4,"En mínimo","Sobre mínimo"))))</x:f>
        <x:v>Bajo mínimo</x:v>
      </x:c>
      <x:c r="N20" s="25" t="str">
        <x:f>IF(NOT(ISNUMBER(N17)),"Revisar entradas",IF(N16&lt;0,"Faltante",IF(N17&gt;0,"Bajo mínimo",IF(N16=$H$4,"En mínimo","Sobre mínimo"))))</x:f>
        <x:v>Bajo mínimo</x:v>
      </x:c>
      <x:c r="O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7" customHeight="1">
      <x:c r="A23" s="21" t="str">
        <x:v>PLAN: cobros y pagos previstos</x:v>
      </x:c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</x:row>
    <x:row r="24" ht="24" customHeight="1">
      <x:c r="A24" s="2" t="str">
        <x:v>Ventas al contado cobradas</x:v>
      </x:c>
      <x:c r="B24" s="10" t="n">
        <x:v>700000</x:v>
      </x:c>
      <x:c r="C24" s="10" t="n">
        <x:v>500000</x:v>
      </x:c>
      <x:c r="D24" s="10" t="n">
        <x:v>900000</x:v>
      </x:c>
      <x:c r="E24" s="10" t="n">
        <x:v>800000</x:v>
      </x:c>
      <x:c r="F24" s="10" t="n">
        <x:v>700000</x:v>
      </x:c>
      <x:c r="G24" s="10" t="n">
        <x:v>550000</x:v>
      </x:c>
      <x:c r="H24" s="10" t="n">
        <x:v>850000</x:v>
      </x:c>
      <x:c r="I24" s="10" t="n">
        <x:v>750000</x:v>
      </x:c>
      <x:c r="J24" s="10" t="n">
        <x:v>650000</x:v>
      </x:c>
      <x:c r="K24" s="10" t="n">
        <x:v>700000</x:v>
      </x:c>
      <x:c r="L24" s="10" t="n">
        <x:v>950000</x:v>
      </x:c>
      <x:c r="M24" s="10" t="n">
        <x:v>800000</x:v>
      </x:c>
      <x:c r="N24" s="10" t="n">
        <x:v>900000</x:v>
      </x:c>
      <x:c r="O24" s="17" t="n">
        <x:f>IF(OR(COUNT(B24:N24)+COUNTBLANK(B24:N24)&lt;&gt;13,MIN(B24:N24)&lt;0),"n.a.",SUM(B24:N24))</x:f>
        <x:v>9750000</x:v>
      </x:c>
    </x:row>
    <x:row r="25" ht="24" customHeight="1">
      <x:c r="A25" s="2" t="str">
        <x:v>Facturas pendientes cobradas</x:v>
      </x:c>
      <x:c r="B25" s="10" t="n">
        <x:v>500000</x:v>
      </x:c>
      <x:c r="C25" s="10" t="n">
        <x:v>400000</x:v>
      </x:c>
      <x:c r="D25" s="10" t="n">
        <x:v>600000</x:v>
      </x:c>
      <x:c r="E25" s="10" t="n">
        <x:v>500000</x:v>
      </x:c>
      <x:c r="F25" s="10" t="n">
        <x:v>500000</x:v>
      </x:c>
      <x:c r="G25" s="10" t="n">
        <x:v>400000</x:v>
      </x:c>
      <x:c r="H25" s="10" t="n">
        <x:v>600000</x:v>
      </x:c>
      <x:c r="I25" s="10" t="n">
        <x:v>500000</x:v>
      </x:c>
      <x:c r="J25" s="10" t="n">
        <x:v>450000</x:v>
      </x:c>
      <x:c r="K25" s="10" t="n">
        <x:v>500000</x:v>
      </x:c>
      <x:c r="L25" s="10" t="n">
        <x:v>600000</x:v>
      </x:c>
      <x:c r="M25" s="10" t="n">
        <x:v>550000</x:v>
      </x:c>
      <x:c r="N25" s="10" t="n">
        <x:v>600000</x:v>
      </x:c>
      <x:c r="O25" s="17" t="n">
        <x:f>IF(OR(COUNT(B25:N25)+COUNTBLANK(B25:N25)&lt;&gt;13,MIN(B25:N25)&lt;0),"n.a.",SUM(B25:N25))</x:f>
        <x:v>6700000</x:v>
      </x:c>
    </x:row>
    <x:row r="26" ht="24" customHeight="1">
      <x:c r="A26" s="2" t="str">
        <x:v>Aportes de capital confirmados</x:v>
      </x:c>
      <x:c r="B26" s="10" t="n">
        <x:v>0</x:v>
      </x:c>
      <x:c r="C26" s="10" t="n">
        <x:v>0</x:v>
      </x:c>
      <x:c r="D26" s="10" t="n">
        <x:v>0</x:v>
      </x:c>
      <x:c r="E26" s="10" t="n">
        <x:v>0</x:v>
      </x:c>
      <x:c r="F26" s="10" t="n">
        <x:v>0</x:v>
      </x:c>
      <x:c r="G26" s="10" t="n">
        <x:v>0</x:v>
      </x:c>
      <x:c r="H26" s="10" t="n">
        <x:v>0</x:v>
      </x:c>
      <x:c r="I26" s="10" t="n">
        <x:v>0</x:v>
      </x:c>
      <x:c r="J26" s="10" t="n">
        <x:v>0</x:v>
      </x:c>
      <x:c r="K26" s="10" t="n">
        <x:v>0</x:v>
      </x:c>
      <x:c r="L26" s="10" t="n">
        <x:v>0</x:v>
      </x:c>
      <x:c r="M26" s="10" t="n">
        <x:v>0</x:v>
      </x:c>
      <x:c r="N26" s="10" t="n">
        <x:v>0</x:v>
      </x:c>
      <x:c r="O26" s="17" t="n">
        <x:f>IF(OR(COUNT(B26:N26)+COUNTBLANK(B26:N26)&lt;&gt;13,MIN(B26:N26)&lt;0),"n.a.",SUM(B26:N26))</x:f>
        <x:v>0</x:v>
      </x:c>
    </x:row>
    <x:row r="27" ht="24" customHeight="1">
      <x:c r="A27" s="2" t="str">
        <x:v>Préstamos desembolsados</x:v>
      </x:c>
      <x:c r="B27" s="10" t="n">
        <x:v>0</x:v>
      </x:c>
      <x:c r="C27" s="10" t="n">
        <x:v>0</x:v>
      </x:c>
      <x:c r="D27" s="10" t="n">
        <x:v>0</x:v>
      </x:c>
      <x:c r="E27" s="10" t="n">
        <x:v>0</x:v>
      </x:c>
      <x:c r="F27" s="10" t="n">
        <x:v>0</x:v>
      </x:c>
      <x:c r="G27" s="10" t="n">
        <x:v>0</x:v>
      </x:c>
      <x:c r="H27" s="10" t="n">
        <x:v>0</x:v>
      </x:c>
      <x:c r="I27" s="10" t="n">
        <x:v>0</x:v>
      </x:c>
      <x:c r="J27" s="10" t="n">
        <x:v>0</x:v>
      </x:c>
      <x:c r="K27" s="10" t="n">
        <x:v>0</x:v>
      </x:c>
      <x:c r="L27" s="10" t="n">
        <x:v>0</x:v>
      </x:c>
      <x:c r="M27" s="10" t="n">
        <x:v>0</x:v>
      </x:c>
      <x:c r="N27" s="10" t="n">
        <x:v>0</x:v>
      </x:c>
      <x:c r="O27" s="17" t="n">
        <x:f>IF(OR(COUNT(B27:N27)+COUNTBLANK(B27:N27)&lt;&gt;13,MIN(B27:N27)&lt;0),"n.a.",SUM(B27:N27))</x:f>
        <x:v>0</x:v>
      </x:c>
    </x:row>
    <x:row r="28" ht="24" customHeight="1">
      <x:c r="A28" s="2" t="str">
        <x:v>Otras entradas de operación</x:v>
      </x:c>
      <x:c r="B28" s="10" t="n">
        <x:v>0</x:v>
      </x:c>
      <x:c r="C28" s="10" t="n">
        <x:v>0</x:v>
      </x:c>
      <x:c r="D28" s="10" t="n">
        <x:v>0</x:v>
      </x:c>
      <x:c r="E28" s="10" t="n">
        <x:v>0</x:v>
      </x:c>
      <x:c r="F28" s="10" t="n">
        <x:v>0</x:v>
      </x:c>
      <x:c r="G28" s="10" t="n">
        <x:v>0</x:v>
      </x:c>
      <x:c r="H28" s="10" t="n">
        <x:v>0</x:v>
      </x:c>
      <x:c r="I28" s="10" t="n">
        <x:v>0</x:v>
      </x:c>
      <x:c r="J28" s="10" t="n">
        <x:v>0</x:v>
      </x:c>
      <x:c r="K28" s="10" t="n">
        <x:v>0</x:v>
      </x:c>
      <x:c r="L28" s="10" t="n">
        <x:v>0</x:v>
      </x:c>
      <x:c r="M28" s="10" t="n">
        <x:v>0</x:v>
      </x:c>
      <x:c r="N28" s="10" t="n">
        <x:v>0</x:v>
      </x:c>
      <x:c r="O28" s="17" t="n">
        <x:f>IF(OR(COUNT(B28:N28)+COUNTBLANK(B28:N28)&lt;&gt;13,MIN(B28:N28)&lt;0),"n.a.",SUM(B28:N28))</x:f>
        <x:v>0</x:v>
      </x:c>
    </x:row>
    <x:row r="29" ht="24" customHeight="1">
      <x:c r="A29" s="16" t="str">
        <x:v>Total entradas plan</x:v>
      </x:c>
      <x:c r="B29" s="18" t="n">
        <x:f>IF(OR(COUNT(B24:B28)+COUNTBLANK(B24:B28)&lt;&gt;5,MIN(B24:B28)&lt;0),"n.a.",SUM(B24:B28))</x:f>
        <x:v>1200000</x:v>
      </x:c>
      <x:c r="C29" s="18" t="n">
        <x:f>IF(OR(COUNT(C24:C28)+COUNTBLANK(C24:C28)&lt;&gt;5,MIN(C24:C28)&lt;0),"n.a.",SUM(C24:C28))</x:f>
        <x:v>900000</x:v>
      </x:c>
      <x:c r="D29" s="18" t="n">
        <x:f>IF(OR(COUNT(D24:D28)+COUNTBLANK(D24:D28)&lt;&gt;5,MIN(D24:D28)&lt;0),"n.a.",SUM(D24:D28))</x:f>
        <x:v>1500000</x:v>
      </x:c>
      <x:c r="E29" s="18" t="n">
        <x:f>IF(OR(COUNT(E24:E28)+COUNTBLANK(E24:E28)&lt;&gt;5,MIN(E24:E28)&lt;0),"n.a.",SUM(E24:E28))</x:f>
        <x:v>1300000</x:v>
      </x:c>
      <x:c r="F29" s="18" t="n">
        <x:f>IF(OR(COUNT(F24:F28)+COUNTBLANK(F24:F28)&lt;&gt;5,MIN(F24:F28)&lt;0),"n.a.",SUM(F24:F28))</x:f>
        <x:v>1200000</x:v>
      </x:c>
      <x:c r="G29" s="18" t="n">
        <x:f>IF(OR(COUNT(G24:G28)+COUNTBLANK(G24:G28)&lt;&gt;5,MIN(G24:G28)&lt;0),"n.a.",SUM(G24:G28))</x:f>
        <x:v>950000</x:v>
      </x:c>
      <x:c r="H29" s="18" t="n">
        <x:f>IF(OR(COUNT(H24:H28)+COUNTBLANK(H24:H28)&lt;&gt;5,MIN(H24:H28)&lt;0),"n.a.",SUM(H24:H28))</x:f>
        <x:v>1450000</x:v>
      </x:c>
      <x:c r="I29" s="18" t="n">
        <x:f>IF(OR(COUNT(I24:I28)+COUNTBLANK(I24:I28)&lt;&gt;5,MIN(I24:I28)&lt;0),"n.a.",SUM(I24:I28))</x:f>
        <x:v>1250000</x:v>
      </x:c>
      <x:c r="J29" s="18" t="n">
        <x:f>IF(OR(COUNT(J24:J28)+COUNTBLANK(J24:J28)&lt;&gt;5,MIN(J24:J28)&lt;0),"n.a.",SUM(J24:J28))</x:f>
        <x:v>1100000</x:v>
      </x:c>
      <x:c r="K29" s="18" t="n">
        <x:f>IF(OR(COUNT(K24:K28)+COUNTBLANK(K24:K28)&lt;&gt;5,MIN(K24:K28)&lt;0),"n.a.",SUM(K24:K28))</x:f>
        <x:v>1200000</x:v>
      </x:c>
      <x:c r="L29" s="18" t="n">
        <x:f>IF(OR(COUNT(L24:L28)+COUNTBLANK(L24:L28)&lt;&gt;5,MIN(L24:L28)&lt;0),"n.a.",SUM(L24:L28))</x:f>
        <x:v>1550000</x:v>
      </x:c>
      <x:c r="M29" s="18" t="n">
        <x:f>IF(OR(COUNT(M24:M28)+COUNTBLANK(M24:M28)&lt;&gt;5,MIN(M24:M28)&lt;0),"n.a.",SUM(M24:M28))</x:f>
        <x:v>1350000</x:v>
      </x:c>
      <x:c r="N29" s="18" t="n">
        <x:f>IF(OR(COUNT(N24:N28)+COUNTBLANK(N24:N28)&lt;&gt;5,MIN(N24:N28)&lt;0),"n.a.",SUM(N24:N28))</x:f>
        <x:v>1500000</x:v>
      </x:c>
      <x:c r="O29" s="18" t="n">
        <x:f>IF(COUNT(B29:N29)=13,SUM(B29:N29),"n.a.")</x:f>
        <x:v>16450000</x:v>
      </x:c>
    </x:row>
    <x:row r="30" ht="24" customHeight="1">
      <x:c r="A30" s="2" t="str">
        <x:v>Proveedores pagados</x:v>
      </x:c>
      <x:c r="B30" s="10" t="n">
        <x:v>800000</x:v>
      </x:c>
      <x:c r="C30" s="10" t="n">
        <x:v>600000</x:v>
      </x:c>
      <x:c r="D30" s="10" t="n">
        <x:v>800000</x:v>
      </x:c>
      <x:c r="E30" s="10" t="n">
        <x:v>700000</x:v>
      </x:c>
      <x:c r="F30" s="10" t="n">
        <x:v>550000</x:v>
      </x:c>
      <x:c r="G30" s="10" t="n">
        <x:v>650000</x:v>
      </x:c>
      <x:c r="H30" s="10" t="n">
        <x:v>800000</x:v>
      </x:c>
      <x:c r="I30" s="10" t="n">
        <x:v>650000</x:v>
      </x:c>
      <x:c r="J30" s="10" t="n">
        <x:v>650000</x:v>
      </x:c>
      <x:c r="K30" s="10" t="n">
        <x:v>600000</x:v>
      </x:c>
      <x:c r="L30" s="10" t="n">
        <x:v>750000</x:v>
      </x:c>
      <x:c r="M30" s="10" t="n">
        <x:v>700000</x:v>
      </x:c>
      <x:c r="N30" s="10" t="n">
        <x:v>700000</x:v>
      </x:c>
      <x:c r="O30" s="17" t="n">
        <x:f>IF(OR(COUNT(B30:N30)+COUNTBLANK(B30:N30)&lt;&gt;13,MIN(B30:N30)&lt;0),"n.a.",SUM(B30:N30))</x:f>
        <x:v>8950000</x:v>
      </x:c>
    </x:row>
    <x:row r="31" ht="24" customHeight="1">
      <x:c r="A31" s="2" t="str">
        <x:v>Personal y cargas pagados</x:v>
      </x:c>
      <x:c r="B31" s="10" t="n">
        <x:v>300000</x:v>
      </x:c>
      <x:c r="C31" s="10" t="n">
        <x:v>400000</x:v>
      </x:c>
      <x:c r="D31" s="10" t="n">
        <x:v>300000</x:v>
      </x:c>
      <x:c r="E31" s="10" t="n">
        <x:v>250000</x:v>
      </x:c>
      <x:c r="F31" s="10" t="n">
        <x:v>300000</x:v>
      </x:c>
      <x:c r="G31" s="10" t="n">
        <x:v>400000</x:v>
      </x:c>
      <x:c r="H31" s="10" t="n">
        <x:v>300000</x:v>
      </x:c>
      <x:c r="I31" s="10" t="n">
        <x:v>350000</x:v>
      </x:c>
      <x:c r="J31" s="10" t="n">
        <x:v>300000</x:v>
      </x:c>
      <x:c r="K31" s="10" t="n">
        <x:v>400000</x:v>
      </x:c>
      <x:c r="L31" s="10" t="n">
        <x:v>300000</x:v>
      </x:c>
      <x:c r="M31" s="10" t="n">
        <x:v>350000</x:v>
      </x:c>
      <x:c r="N31" s="10" t="n">
        <x:v>300000</x:v>
      </x:c>
      <x:c r="O31" s="17" t="n">
        <x:f>IF(OR(COUNT(B31:N31)+COUNTBLANK(B31:N31)&lt;&gt;13,MIN(B31:N31)&lt;0),"n.a.",SUM(B31:N31))</x:f>
        <x:v>4250000</x:v>
      </x:c>
    </x:row>
    <x:row r="32" ht="24" customHeight="1">
      <x:c r="A32" s="2" t="str">
        <x:v>Alquiler y servicios pagados</x:v>
      </x:c>
      <x:c r="B32" s="10" t="n">
        <x:v>150000</x:v>
      </x:c>
      <x:c r="C32" s="10" t="n">
        <x:v>150000</x:v>
      </x:c>
      <x:c r="D32" s="10" t="n">
        <x:v>150000</x:v>
      </x:c>
      <x:c r="E32" s="10" t="n">
        <x:v>150000</x:v>
      </x:c>
      <x:c r="F32" s="10" t="n">
        <x:v>150000</x:v>
      </x:c>
      <x:c r="G32" s="10" t="n">
        <x:v>150000</x:v>
      </x:c>
      <x:c r="H32" s="10" t="n">
        <x:v>150000</x:v>
      </x:c>
      <x:c r="I32" s="10" t="n">
        <x:v>150000</x:v>
      </x:c>
      <x:c r="J32" s="10" t="n">
        <x:v>150000</x:v>
      </x:c>
      <x:c r="K32" s="10" t="n">
        <x:v>150000</x:v>
      </x:c>
      <x:c r="L32" s="10" t="n">
        <x:v>150000</x:v>
      </x:c>
      <x:c r="M32" s="10" t="n">
        <x:v>150000</x:v>
      </x:c>
      <x:c r="N32" s="10" t="n">
        <x:v>150000</x:v>
      </x:c>
      <x:c r="O32" s="17" t="n">
        <x:f>IF(OR(COUNT(B32:N32)+COUNTBLANK(B32:N32)&lt;&gt;13,MIN(B32:N32)&lt;0),"n.a.",SUM(B32:N32))</x:f>
        <x:v>1950000</x:v>
      </x:c>
    </x:row>
    <x:row r="33" ht="24" customHeight="1">
      <x:c r="A33" s="2" t="str">
        <x:v>Impuestos pagados</x:v>
      </x:c>
      <x:c r="B33" s="10" t="n">
        <x:v>100000</x:v>
      </x:c>
      <x:c r="C33" s="10" t="n">
        <x:v>100000</x:v>
      </x:c>
      <x:c r="D33" s="10" t="n">
        <x:v>100000</x:v>
      </x:c>
      <x:c r="E33" s="10" t="n">
        <x:v>50000</x:v>
      </x:c>
      <x:c r="F33" s="10" t="n">
        <x:v>50000</x:v>
      </x:c>
      <x:c r="G33" s="10" t="n">
        <x:v>100000</x:v>
      </x:c>
      <x:c r="H33" s="10" t="n">
        <x:v>100000</x:v>
      </x:c>
      <x:c r="I33" s="10" t="n">
        <x:v>50000</x:v>
      </x:c>
      <x:c r="J33" s="10" t="n">
        <x:v>50000</x:v>
      </x:c>
      <x:c r="K33" s="10" t="n">
        <x:v>50000</x:v>
      </x:c>
      <x:c r="L33" s="10" t="n">
        <x:v>100000</x:v>
      </x:c>
      <x:c r="M33" s="10" t="n">
        <x:v>50000</x:v>
      </x:c>
      <x:c r="N33" s="10" t="n">
        <x:v>100000</x:v>
      </x:c>
      <x:c r="O33" s="17" t="n">
        <x:f>IF(OR(COUNT(B33:N33)+COUNTBLANK(B33:N33)&lt;&gt;13,MIN(B33:N33)&lt;0),"n.a.",SUM(B33:N33))</x:f>
        <x:v>1000000</x:v>
      </x:c>
    </x:row>
    <x:row r="34" ht="24" customHeight="1">
      <x:c r="A34" s="2" t="str">
        <x:v>Intereses pagados</x:v>
      </x:c>
      <x:c r="B34" s="10" t="n">
        <x:v>20000</x:v>
      </x:c>
      <x:c r="C34" s="10" t="n">
        <x:v>20000</x:v>
      </x:c>
      <x:c r="D34" s="10" t="n">
        <x:v>20000</x:v>
      </x:c>
      <x:c r="E34" s="10" t="n">
        <x:v>20000</x:v>
      </x:c>
      <x:c r="F34" s="10" t="n">
        <x:v>20000</x:v>
      </x:c>
      <x:c r="G34" s="10" t="n">
        <x:v>20000</x:v>
      </x:c>
      <x:c r="H34" s="10" t="n">
        <x:v>20000</x:v>
      </x:c>
      <x:c r="I34" s="10" t="n">
        <x:v>20000</x:v>
      </x:c>
      <x:c r="J34" s="10" t="n">
        <x:v>20000</x:v>
      </x:c>
      <x:c r="K34" s="10" t="n">
        <x:v>20000</x:v>
      </x:c>
      <x:c r="L34" s="10" t="n">
        <x:v>20000</x:v>
      </x:c>
      <x:c r="M34" s="10" t="n">
        <x:v>20000</x:v>
      </x:c>
      <x:c r="N34" s="10" t="n">
        <x:v>20000</x:v>
      </x:c>
      <x:c r="O34" s="17" t="n">
        <x:f>IF(OR(COUNT(B34:N34)+COUNTBLANK(B34:N34)&lt;&gt;13,MIN(B34:N34)&lt;0),"n.a.",SUM(B34:N34))</x:f>
        <x:v>260000</x:v>
      </x:c>
    </x:row>
    <x:row r="35" ht="24" customHeight="1">
      <x:c r="A35" s="2" t="str">
        <x:v>Principal de deuda pagado</x:v>
      </x:c>
      <x:c r="B35" s="10" t="n">
        <x:v>30000</x:v>
      </x:c>
      <x:c r="C35" s="10" t="n">
        <x:v>30000</x:v>
      </x:c>
      <x:c r="D35" s="10" t="n">
        <x:v>30000</x:v>
      </x:c>
      <x:c r="E35" s="10" t="n">
        <x:v>30000</x:v>
      </x:c>
      <x:c r="F35" s="10" t="n">
        <x:v>30000</x:v>
      </x:c>
      <x:c r="G35" s="10" t="n">
        <x:v>30000</x:v>
      </x:c>
      <x:c r="H35" s="10" t="n">
        <x:v>30000</x:v>
      </x:c>
      <x:c r="I35" s="10" t="n">
        <x:v>30000</x:v>
      </x:c>
      <x:c r="J35" s="10" t="n">
        <x:v>30000</x:v>
      </x:c>
      <x:c r="K35" s="10" t="n">
        <x:v>30000</x:v>
      </x:c>
      <x:c r="L35" s="10" t="n">
        <x:v>30000</x:v>
      </x:c>
      <x:c r="M35" s="10" t="n">
        <x:v>30000</x:v>
      </x:c>
      <x:c r="N35" s="10" t="n">
        <x:v>30000</x:v>
      </x:c>
      <x:c r="O35" s="17" t="n">
        <x:f>IF(OR(COUNT(B35:N35)+COUNTBLANK(B35:N35)&lt;&gt;13,MIN(B35:N35)&lt;0),"n.a.",SUM(B35:N35))</x:f>
        <x:v>390000</x:v>
      </x:c>
    </x:row>
    <x:row r="36" ht="24" customHeight="1">
      <x:c r="A36" s="2" t="str">
        <x:v>Compra de activos pagada</x:v>
      </x:c>
      <x:c r="B36" s="10" t="n">
        <x:v>0</x:v>
      </x:c>
      <x:c r="C36" s="10" t="n">
        <x:v>0</x:v>
      </x:c>
      <x:c r="D36" s="10" t="n">
        <x:v>0</x:v>
      </x:c>
      <x:c r="E36" s="10" t="n">
        <x:v>0</x:v>
      </x:c>
      <x:c r="F36" s="10" t="n">
        <x:v>200000</x:v>
      </x:c>
      <x:c r="G36" s="10" t="n">
        <x:v>0</x:v>
      </x:c>
      <x:c r="H36" s="10" t="n">
        <x:v>0</x:v>
      </x:c>
      <x:c r="I36" s="10" t="n">
        <x:v>0</x:v>
      </x:c>
      <x:c r="J36" s="10" t="n">
        <x:v>0</x:v>
      </x:c>
      <x:c r="K36" s="10" t="n">
        <x:v>0</x:v>
      </x:c>
      <x:c r="L36" s="10" t="n">
        <x:v>0</x:v>
      </x:c>
      <x:c r="M36" s="10" t="n">
        <x:v>0</x:v>
      </x:c>
      <x:c r="N36" s="10" t="n">
        <x:v>100000</x:v>
      </x:c>
      <x:c r="O36" s="17" t="n">
        <x:f>IF(OR(COUNT(B36:N36)+COUNTBLANK(B36:N36)&lt;&gt;13,MIN(B36:N36)&lt;0),"n.a.",SUM(B36:N36))</x:f>
        <x:v>300000</x:v>
      </x:c>
    </x:row>
    <x:row r="37" ht="24" customHeight="1">
      <x:c r="A37" s="16" t="str">
        <x:v>Total salidas plan</x:v>
      </x:c>
      <x:c r="B37" s="18" t="n">
        <x:f>IF(OR(COUNT(B30:B36)+COUNTBLANK(B30:B36)&lt;&gt;7,MIN(B30:B36)&lt;0),"n.a.",SUM(B30:B36))</x:f>
        <x:v>1400000</x:v>
      </x:c>
      <x:c r="C37" s="18" t="n">
        <x:f>IF(OR(COUNT(C30:C36)+COUNTBLANK(C30:C36)&lt;&gt;7,MIN(C30:C36)&lt;0),"n.a.",SUM(C30:C36))</x:f>
        <x:v>1300000</x:v>
      </x:c>
      <x:c r="D37" s="18" t="n">
        <x:f>IF(OR(COUNT(D30:D36)+COUNTBLANK(D30:D36)&lt;&gt;7,MIN(D30:D36)&lt;0),"n.a.",SUM(D30:D36))</x:f>
        <x:v>1400000</x:v>
      </x:c>
      <x:c r="E37" s="18" t="n">
        <x:f>IF(OR(COUNT(E30:E36)+COUNTBLANK(E30:E36)&lt;&gt;7,MIN(E30:E36)&lt;0),"n.a.",SUM(E30:E36))</x:f>
        <x:v>1200000</x:v>
      </x:c>
      <x:c r="F37" s="18" t="n">
        <x:f>IF(OR(COUNT(F30:F36)+COUNTBLANK(F30:F36)&lt;&gt;7,MIN(F30:F36)&lt;0),"n.a.",SUM(F30:F36))</x:f>
        <x:v>1300000</x:v>
      </x:c>
      <x:c r="G37" s="18" t="n">
        <x:f>IF(OR(COUNT(G30:G36)+COUNTBLANK(G30:G36)&lt;&gt;7,MIN(G30:G36)&lt;0),"n.a.",SUM(G30:G36))</x:f>
        <x:v>1350000</x:v>
      </x:c>
      <x:c r="H37" s="18" t="n">
        <x:f>IF(OR(COUNT(H30:H36)+COUNTBLANK(H30:H36)&lt;&gt;7,MIN(H30:H36)&lt;0),"n.a.",SUM(H30:H36))</x:f>
        <x:v>1400000</x:v>
      </x:c>
      <x:c r="I37" s="18" t="n">
        <x:f>IF(OR(COUNT(I30:I36)+COUNTBLANK(I30:I36)&lt;&gt;7,MIN(I30:I36)&lt;0),"n.a.",SUM(I30:I36))</x:f>
        <x:v>1250000</x:v>
      </x:c>
      <x:c r="J37" s="18" t="n">
        <x:f>IF(OR(COUNT(J30:J36)+COUNTBLANK(J30:J36)&lt;&gt;7,MIN(J30:J36)&lt;0),"n.a.",SUM(J30:J36))</x:f>
        <x:v>1200000</x:v>
      </x:c>
      <x:c r="K37" s="18" t="n">
        <x:f>IF(OR(COUNT(K30:K36)+COUNTBLANK(K30:K36)&lt;&gt;7,MIN(K30:K36)&lt;0),"n.a.",SUM(K30:K36))</x:f>
        <x:v>1250000</x:v>
      </x:c>
      <x:c r="L37" s="18" t="n">
        <x:f>IF(OR(COUNT(L30:L36)+COUNTBLANK(L30:L36)&lt;&gt;7,MIN(L30:L36)&lt;0),"n.a.",SUM(L30:L36))</x:f>
        <x:v>1350000</x:v>
      </x:c>
      <x:c r="M37" s="18" t="n">
        <x:f>IF(OR(COUNT(M30:M36)+COUNTBLANK(M30:M36)&lt;&gt;7,MIN(M30:M36)&lt;0),"n.a.",SUM(M30:M36))</x:f>
        <x:v>1300000</x:v>
      </x:c>
      <x:c r="N37" s="18" t="n">
        <x:f>IF(OR(COUNT(N30:N36)+COUNTBLANK(N30:N36)&lt;&gt;7,MIN(N30:N36)&lt;0),"n.a.",SUM(N30:N36))</x:f>
        <x:v>1400000</x:v>
      </x:c>
      <x:c r="O37" s="18" t="n">
        <x:f>IF(COUNT(B37:N37)=13,SUM(B37:N37),"n.a.")</x:f>
        <x:v>17100000</x:v>
      </x:c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7" customHeight="1">
      <x:c r="A40" s="21" t="str">
        <x:v>REALES: cobros y pagos ocurridos</x:v>
      </x:c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</x:row>
    <x:row r="41" ht="24" customHeight="1">
      <x:c r="A41" s="2" t="str">
        <x:v>Ventas al contado cobradas</x:v>
      </x:c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7" t="n">
        <x:f>IF(OR(COUNT(B41:N41)+COUNTBLANK(B41:N41)&lt;&gt;13,MIN(B41:N41)&lt;0),"n.a.",SUM(B41:N41))</x:f>
        <x:v>0</x:v>
      </x:c>
    </x:row>
    <x:row r="42" ht="24" customHeight="1">
      <x:c r="A42" s="2" t="str">
        <x:v>Facturas pendientes cobradas</x:v>
      </x:c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7" t="n">
        <x:f>IF(OR(COUNT(B42:N42)+COUNTBLANK(B42:N42)&lt;&gt;13,MIN(B42:N42)&lt;0),"n.a.",SUM(B42:N42))</x:f>
        <x:v>0</x:v>
      </x:c>
    </x:row>
    <x:row r="43" ht="24" customHeight="1">
      <x:c r="A43" s="2" t="str">
        <x:v>Aportes de capital confirmados</x:v>
      </x:c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7" t="n">
        <x:f>IF(OR(COUNT(B43:N43)+COUNTBLANK(B43:N43)&lt;&gt;13,MIN(B43:N43)&lt;0),"n.a.",SUM(B43:N43))</x:f>
        <x:v>0</x:v>
      </x:c>
    </x:row>
    <x:row r="44" ht="24" customHeight="1">
      <x:c r="A44" s="2" t="str">
        <x:v>Préstamos desembolsados</x:v>
      </x:c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7" t="n">
        <x:f>IF(OR(COUNT(B44:N44)+COUNTBLANK(B44:N44)&lt;&gt;13,MIN(B44:N44)&lt;0),"n.a.",SUM(B44:N44))</x:f>
        <x:v>0</x:v>
      </x:c>
    </x:row>
    <x:row r="45" ht="24" customHeight="1">
      <x:c r="A45" s="2" t="str">
        <x:v>Otras entradas de operación</x:v>
      </x:c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7" t="n">
        <x:f>IF(OR(COUNT(B45:N45)+COUNTBLANK(B45:N45)&lt;&gt;13,MIN(B45:N45)&lt;0),"n.a.",SUM(B45:N45))</x:f>
        <x:v>0</x:v>
      </x:c>
    </x:row>
    <x:row r="46" ht="24" customHeight="1">
      <x:c r="A46" s="16" t="str">
        <x:v>Total entradas reales</x:v>
      </x:c>
      <x:c r="B46" s="18" t="n">
        <x:f>IF(OR(COUNT(B41:B45)+COUNTBLANK(B41:B45)&lt;&gt;5,MIN(B41:B45)&lt;0),"n.a.",SUM(B41:B45))</x:f>
        <x:v>0</x:v>
      </x:c>
      <x:c r="C46" s="18" t="n">
        <x:f>IF(OR(COUNT(C41:C45)+COUNTBLANK(C41:C45)&lt;&gt;5,MIN(C41:C45)&lt;0),"n.a.",SUM(C41:C45))</x:f>
        <x:v>0</x:v>
      </x:c>
      <x:c r="D46" s="18" t="n">
        <x:f>IF(OR(COUNT(D41:D45)+COUNTBLANK(D41:D45)&lt;&gt;5,MIN(D41:D45)&lt;0),"n.a.",SUM(D41:D45))</x:f>
        <x:v>0</x:v>
      </x:c>
      <x:c r="E46" s="18" t="n">
        <x:f>IF(OR(COUNT(E41:E45)+COUNTBLANK(E41:E45)&lt;&gt;5,MIN(E41:E45)&lt;0),"n.a.",SUM(E41:E45))</x:f>
        <x:v>0</x:v>
      </x:c>
      <x:c r="F46" s="18" t="n">
        <x:f>IF(OR(COUNT(F41:F45)+COUNTBLANK(F41:F45)&lt;&gt;5,MIN(F41:F45)&lt;0),"n.a.",SUM(F41:F45))</x:f>
        <x:v>0</x:v>
      </x:c>
      <x:c r="G46" s="18" t="n">
        <x:f>IF(OR(COUNT(G41:G45)+COUNTBLANK(G41:G45)&lt;&gt;5,MIN(G41:G45)&lt;0),"n.a.",SUM(G41:G45))</x:f>
        <x:v>0</x:v>
      </x:c>
      <x:c r="H46" s="18" t="n">
        <x:f>IF(OR(COUNT(H41:H45)+COUNTBLANK(H41:H45)&lt;&gt;5,MIN(H41:H45)&lt;0),"n.a.",SUM(H41:H45))</x:f>
        <x:v>0</x:v>
      </x:c>
      <x:c r="I46" s="18" t="n">
        <x:f>IF(OR(COUNT(I41:I45)+COUNTBLANK(I41:I45)&lt;&gt;5,MIN(I41:I45)&lt;0),"n.a.",SUM(I41:I45))</x:f>
        <x:v>0</x:v>
      </x:c>
      <x:c r="J46" s="18" t="n">
        <x:f>IF(OR(COUNT(J41:J45)+COUNTBLANK(J41:J45)&lt;&gt;5,MIN(J41:J45)&lt;0),"n.a.",SUM(J41:J45))</x:f>
        <x:v>0</x:v>
      </x:c>
      <x:c r="K46" s="18" t="n">
        <x:f>IF(OR(COUNT(K41:K45)+COUNTBLANK(K41:K45)&lt;&gt;5,MIN(K41:K45)&lt;0),"n.a.",SUM(K41:K45))</x:f>
        <x:v>0</x:v>
      </x:c>
      <x:c r="L46" s="18" t="n">
        <x:f>IF(OR(COUNT(L41:L45)+COUNTBLANK(L41:L45)&lt;&gt;5,MIN(L41:L45)&lt;0),"n.a.",SUM(L41:L45))</x:f>
        <x:v>0</x:v>
      </x:c>
      <x:c r="M46" s="18" t="n">
        <x:f>IF(OR(COUNT(M41:M45)+COUNTBLANK(M41:M45)&lt;&gt;5,MIN(M41:M45)&lt;0),"n.a.",SUM(M41:M45))</x:f>
        <x:v>0</x:v>
      </x:c>
      <x:c r="N46" s="18" t="n">
        <x:f>IF(OR(COUNT(N41:N45)+COUNTBLANK(N41:N45)&lt;&gt;5,MIN(N41:N45)&lt;0),"n.a.",SUM(N41:N45))</x:f>
        <x:v>0</x:v>
      </x:c>
      <x:c r="O46" s="18" t="n">
        <x:f>IF(COUNT(B46:N46)=13,SUM(B46:N46),"n.a.")</x:f>
        <x:v>0</x:v>
      </x:c>
    </x:row>
    <x:row r="47" ht="24" customHeight="1">
      <x:c r="A47" s="2" t="str">
        <x:v>Proveedores pagados</x:v>
      </x:c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7" t="n">
        <x:f>IF(OR(COUNT(B47:N47)+COUNTBLANK(B47:N47)&lt;&gt;13,MIN(B47:N47)&lt;0),"n.a.",SUM(B47:N47))</x:f>
        <x:v>0</x:v>
      </x:c>
    </x:row>
    <x:row r="48" ht="24" customHeight="1">
      <x:c r="A48" s="2" t="str">
        <x:v>Personal y cargas pagados</x:v>
      </x:c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7" t="n">
        <x:f>IF(OR(COUNT(B48:N48)+COUNTBLANK(B48:N48)&lt;&gt;13,MIN(B48:N48)&lt;0),"n.a.",SUM(B48:N48))</x:f>
        <x:v>0</x:v>
      </x:c>
    </x:row>
    <x:row r="49" ht="24" customHeight="1">
      <x:c r="A49" s="2" t="str">
        <x:v>Alquiler y servicios pagados</x:v>
      </x:c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7" t="n">
        <x:f>IF(OR(COUNT(B49:N49)+COUNTBLANK(B49:N49)&lt;&gt;13,MIN(B49:N49)&lt;0),"n.a.",SUM(B49:N49))</x:f>
        <x:v>0</x:v>
      </x:c>
    </x:row>
    <x:row r="50" ht="24" customHeight="1">
      <x:c r="A50" s="2" t="str">
        <x:v>Impuestos pagados</x:v>
      </x:c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7" t="n">
        <x:f>IF(OR(COUNT(B50:N50)+COUNTBLANK(B50:N50)&lt;&gt;13,MIN(B50:N50)&lt;0),"n.a.",SUM(B50:N50))</x:f>
        <x:v>0</x:v>
      </x:c>
    </x:row>
    <x:row r="51" ht="24" customHeight="1">
      <x:c r="A51" s="2" t="str">
        <x:v>Intereses pagados</x:v>
      </x:c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7" t="n">
        <x:f>IF(OR(COUNT(B51:N51)+COUNTBLANK(B51:N51)&lt;&gt;13,MIN(B51:N51)&lt;0),"n.a.",SUM(B51:N51))</x:f>
        <x:v>0</x:v>
      </x:c>
    </x:row>
    <x:row r="52" ht="24" customHeight="1">
      <x:c r="A52" s="2" t="str">
        <x:v>Principal de deuda pagado</x:v>
      </x:c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7" t="n">
        <x:f>IF(OR(COUNT(B52:N52)+COUNTBLANK(B52:N52)&lt;&gt;13,MIN(B52:N52)&lt;0),"n.a.",SUM(B52:N52))</x:f>
        <x:v>0</x:v>
      </x:c>
    </x:row>
    <x:row r="53" ht="24" customHeight="1">
      <x:c r="A53" s="2" t="str">
        <x:v>Compra de activos pagada</x:v>
      </x:c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7" t="n">
        <x:f>IF(OR(COUNT(B53:N53)+COUNTBLANK(B53:N53)&lt;&gt;13,MIN(B53:N53)&lt;0),"n.a.",SUM(B53:N53))</x:f>
        <x:v>0</x:v>
      </x:c>
    </x:row>
    <x:row r="54" ht="24" customHeight="1">
      <x:c r="A54" s="16" t="str">
        <x:v>Total salidas reales</x:v>
      </x:c>
      <x:c r="B54" s="18" t="n">
        <x:f>IF(OR(COUNT(B47:B53)+COUNTBLANK(B47:B53)&lt;&gt;7,MIN(B47:B53)&lt;0),"n.a.",SUM(B47:B53))</x:f>
        <x:v>0</x:v>
      </x:c>
      <x:c r="C54" s="18" t="n">
        <x:f>IF(OR(COUNT(C47:C53)+COUNTBLANK(C47:C53)&lt;&gt;7,MIN(C47:C53)&lt;0),"n.a.",SUM(C47:C53))</x:f>
        <x:v>0</x:v>
      </x:c>
      <x:c r="D54" s="18" t="n">
        <x:f>IF(OR(COUNT(D47:D53)+COUNTBLANK(D47:D53)&lt;&gt;7,MIN(D47:D53)&lt;0),"n.a.",SUM(D47:D53))</x:f>
        <x:v>0</x:v>
      </x:c>
      <x:c r="E54" s="18" t="n">
        <x:f>IF(OR(COUNT(E47:E53)+COUNTBLANK(E47:E53)&lt;&gt;7,MIN(E47:E53)&lt;0),"n.a.",SUM(E47:E53))</x:f>
        <x:v>0</x:v>
      </x:c>
      <x:c r="F54" s="18" t="n">
        <x:f>IF(OR(COUNT(F47:F53)+COUNTBLANK(F47:F53)&lt;&gt;7,MIN(F47:F53)&lt;0),"n.a.",SUM(F47:F53))</x:f>
        <x:v>0</x:v>
      </x:c>
      <x:c r="G54" s="18" t="n">
        <x:f>IF(OR(COUNT(G47:G53)+COUNTBLANK(G47:G53)&lt;&gt;7,MIN(G47:G53)&lt;0),"n.a.",SUM(G47:G53))</x:f>
        <x:v>0</x:v>
      </x:c>
      <x:c r="H54" s="18" t="n">
        <x:f>IF(OR(COUNT(H47:H53)+COUNTBLANK(H47:H53)&lt;&gt;7,MIN(H47:H53)&lt;0),"n.a.",SUM(H47:H53))</x:f>
        <x:v>0</x:v>
      </x:c>
      <x:c r="I54" s="18" t="n">
        <x:f>IF(OR(COUNT(I47:I53)+COUNTBLANK(I47:I53)&lt;&gt;7,MIN(I47:I53)&lt;0),"n.a.",SUM(I47:I53))</x:f>
        <x:v>0</x:v>
      </x:c>
      <x:c r="J54" s="18" t="n">
        <x:f>IF(OR(COUNT(J47:J53)+COUNTBLANK(J47:J53)&lt;&gt;7,MIN(J47:J53)&lt;0),"n.a.",SUM(J47:J53))</x:f>
        <x:v>0</x:v>
      </x:c>
      <x:c r="K54" s="18" t="n">
        <x:f>IF(OR(COUNT(K47:K53)+COUNTBLANK(K47:K53)&lt;&gt;7,MIN(K47:K53)&lt;0),"n.a.",SUM(K47:K53))</x:f>
        <x:v>0</x:v>
      </x:c>
      <x:c r="L54" s="18" t="n">
        <x:f>IF(OR(COUNT(L47:L53)+COUNTBLANK(L47:L53)&lt;&gt;7,MIN(L47:L53)&lt;0),"n.a.",SUM(L47:L53))</x:f>
        <x:v>0</x:v>
      </x:c>
      <x:c r="M54" s="18" t="n">
        <x:f>IF(OR(COUNT(M47:M53)+COUNTBLANK(M47:M53)&lt;&gt;7,MIN(M47:M53)&lt;0),"n.a.",SUM(M47:M53))</x:f>
        <x:v>0</x:v>
      </x:c>
      <x:c r="N54" s="18" t="n">
        <x:f>IF(OR(COUNT(N47:N53)+COUNTBLANK(N47:N53)&lt;&gt;7,MIN(N47:N53)&lt;0),"n.a.",SUM(N47:N53))</x:f>
        <x:v>0</x:v>
      </x:c>
      <x:c r="O54" s="18" t="n">
        <x:f>IF(COUNT(B54:N54)=13,SUM(B54:N54),"n.a.")</x:f>
        <x:v>0</x:v>
      </x:c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7" customHeight="1">
      <x:c r="A57" s="21" t="str">
        <x:v>SUPUESTOS Y SEGUIMIENTO POR SEMANA</x:v>
      </x:c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</x:row>
    <x:row r="58" ht="86" customHeight="1">
      <x:c r="A58" s="25" t="str">
        <x:v>Cobros y fechas</x:v>
      </x:c>
      <x:c r="B58" s="26" t="str">
        <x:v>Ejemplo S1: contado y facturas esperados esta semana. Confirmar fechas.</x:v>
      </x:c>
      <x:c r="C58" s="26" t="str">
        <x:v>Ejemplo S2: contado y facturas esperados esta semana. Confirmar fechas.</x:v>
      </x:c>
      <x:c r="D58" s="26" t="str">
        <x:v>Ejemplo S3: contado y facturas esperados esta semana. Confirmar fechas.</x:v>
      </x:c>
      <x:c r="E58" s="26" t="str">
        <x:v>Ejemplo S4: contado y facturas esperados esta semana. Confirmar fechas.</x:v>
      </x:c>
      <x:c r="F58" s="26" t="str">
        <x:v>Ejemplo S5: contado y facturas esperados esta semana. Confirmar fechas.</x:v>
      </x:c>
      <x:c r="G58" s="26" t="str">
        <x:v>Ejemplo S6: contado y facturas esperados esta semana. Confirmar fechas.</x:v>
      </x:c>
      <x:c r="H58" s="26" t="str">
        <x:v>Ejemplo S7: contado y facturas esperados esta semana. Confirmar fechas.</x:v>
      </x:c>
      <x:c r="I58" s="26" t="str">
        <x:v>Ejemplo S8: contado y facturas esperados esta semana. Confirmar fechas.</x:v>
      </x:c>
      <x:c r="J58" s="26" t="str">
        <x:v>Ejemplo S9: contado y facturas esperados esta semana. Confirmar fechas.</x:v>
      </x:c>
      <x:c r="K58" s="26" t="str">
        <x:v>Ejemplo S10: contado y facturas esperados esta semana. Confirmar fechas.</x:v>
      </x:c>
      <x:c r="L58" s="26" t="str">
        <x:v>Ejemplo S11: contado y facturas esperados esta semana. Confirmar fechas.</x:v>
      </x:c>
      <x:c r="M58" s="26" t="str">
        <x:v>Ejemplo S12: contado y facturas esperados esta semana. Confirmar fechas.</x:v>
      </x:c>
      <x:c r="N58" s="26" t="str">
        <x:v>Ejemplo S13: contado y facturas esperados esta semana. Confirmar fechas.</x:v>
      </x:c>
      <x:c r="O58" s="2"/>
    </x:row>
    <x:row r="59" ht="86" customHeight="1">
      <x:c r="A59" s="25" t="str">
        <x:v>Pagos y fechas</x:v>
      </x:c>
      <x:c r="B59" s="26" t="str">
        <x:v>Ejemplo S1: pagos previstos al vencimiento.</x:v>
      </x:c>
      <x:c r="C59" s="26" t="str">
        <x:v>Ejemplo S2: pagos previstos al vencimiento.</x:v>
      </x:c>
      <x:c r="D59" s="26" t="str">
        <x:v>Ejemplo S3: pagos previstos al vencimiento.</x:v>
      </x:c>
      <x:c r="E59" s="26" t="str">
        <x:v>Ejemplo S4: pagos previstos al vencimiento.</x:v>
      </x:c>
      <x:c r="F59" s="26" t="str">
        <x:v>Ejemplo S5: pagos previstos al vencimiento. Incluye compra de activo.</x:v>
      </x:c>
      <x:c r="G59" s="26" t="str">
        <x:v>Ejemplo S6: pagos previstos al vencimiento.</x:v>
      </x:c>
      <x:c r="H59" s="26" t="str">
        <x:v>Ejemplo S7: pagos previstos al vencimiento.</x:v>
      </x:c>
      <x:c r="I59" s="26" t="str">
        <x:v>Ejemplo S8: pagos previstos al vencimiento.</x:v>
      </x:c>
      <x:c r="J59" s="26" t="str">
        <x:v>Ejemplo S9: pagos previstos al vencimiento.</x:v>
      </x:c>
      <x:c r="K59" s="26" t="str">
        <x:v>Ejemplo S10: pagos previstos al vencimiento.</x:v>
      </x:c>
      <x:c r="L59" s="26" t="str">
        <x:v>Ejemplo S11: pagos previstos al vencimiento.</x:v>
      </x:c>
      <x:c r="M59" s="26" t="str">
        <x:v>Ejemplo S12: pagos previstos al vencimiento.</x:v>
      </x:c>
      <x:c r="N59" s="26" t="str">
        <x:v>Ejemplo S13: pagos previstos al vencimiento. Incluye compra de activo.</x:v>
      </x:c>
      <x:c r="O59" s="2"/>
    </x:row>
    <x:row r="60" ht="86" customHeight="1">
      <x:c r="A60" s="25" t="str">
        <x:v>Acción y responsable</x:v>
      </x:c>
      <x:c r="B60" s="26" t="str">
        <x:v>Administración: confirmar cobros y actualizar antes de la revisión semanal.</x:v>
      </x:c>
      <x:c r="C60" s="26" t="str">
        <x:v>Administración: confirmar cobros y actualizar antes de la revisión semanal.</x:v>
      </x:c>
      <x:c r="D60" s="26" t="str">
        <x:v>Administración: confirmar cobros y actualizar antes de la revisión semanal.</x:v>
      </x:c>
      <x:c r="E60" s="26" t="str">
        <x:v>Administración: confirmar cobros y actualizar antes de la revisión semanal.</x:v>
      </x:c>
      <x:c r="F60" s="26" t="str">
        <x:v>Administración: confirmar cobros y actualizar antes de la revisión semanal.</x:v>
      </x:c>
      <x:c r="G60" s="26" t="str">
        <x:v>Administración: confirmar cobros y actualizar antes de la revisión semanal.</x:v>
      </x:c>
      <x:c r="H60" s="26" t="str">
        <x:v>Administración: confirmar cobros y actualizar antes de la revisión semanal.</x:v>
      </x:c>
      <x:c r="I60" s="26" t="str">
        <x:v>Administración: confirmar cobros y actualizar antes de la revisión semanal.</x:v>
      </x:c>
      <x:c r="J60" s="26" t="str">
        <x:v>Administración: confirmar cobros y actualizar antes de la revisión semanal.</x:v>
      </x:c>
      <x:c r="K60" s="26" t="str">
        <x:v>Administración: confirmar cobros y actualizar antes de la revisión semanal.</x:v>
      </x:c>
      <x:c r="L60" s="26" t="str">
        <x:v>Administración: confirmar cobros y actualizar antes de la revisión semanal.</x:v>
      </x:c>
      <x:c r="M60" s="26" t="str">
        <x:v>Administración: confirmar cobros y actualizar antes de la revisión semanal.</x:v>
      </x:c>
      <x:c r="N60" s="26" t="str">
        <x:v>Administración: confirmar cobros y actualizar antes de la revisión semanal.</x:v>
      </x:c>
      <x:c r="O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4" customHeight="1">
      <x:c r="A62" s="6" t="str">
        <x:v>Columna O: suma entradas, salidas, flujos netos y desvíos. Saldo inicial = inicio del horizonte. Saldo final = cierre de semana 13.</x:v>
      </x:c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</x:row>
    <x:row r="63" ht="24" customHeight="1">
      <x:c r="A63" s="6" t="str">
        <x:v>En O17 y O18 se muestra el máximo de la brecha o del faltante, incluido el saldo inicial. Las brechas semanales no se suman.</x:v>
      </x:c>
      <x:c r="B63" s="6"/>
      <x:c r="C63" s="6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</x:row>
    <x:row r="64" ht="24" customHeight="1">
      <x:c r="A64" s="6" t="str">
        <x:v>Cambiar la fecha no desplaza los datos. Para renovar las 13 semanas, conserve una copia, traslade cifras y supuestos juntos y vuelva a conciliar.</x:v>
      </x:c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</x:row>
  </x:sheetData>
  <x:conditionalFormatting sqref="B16:N16">
    <x:cfRule type="cellIs" dxfId="2" priority="1" operator="lessThan">
      <x:formula>0</x:formula>
    </x:cfRule>
  </x:conditionalFormatting>
  <x:conditionalFormatting sqref="B17:O18">
    <x:cfRule type="cellIs" dxfId="3" priority="2" operator="greaterThan">
      <x:formula>0</x:formula>
    </x:cfRule>
  </x:conditionalFormatting>
  <x:dataValidations count="6">
    <x:dataValidation type="decimal" operator="greaterThanOrEqual" sqref="H4">
      <x:formula1>0</x:formula1>
    </x:dataValidation>
    <x:dataValidation type="whole" operator="between" sqref="B10:N10">
      <x:formula1>0</x:formula1>
      <x:formula2>1</x:formula2>
    </x:dataValidation>
    <x:dataValidation type="decimal" operator="greaterThanOrEqual" sqref="B24:N28">
      <x:formula1>0</x:formula1>
    </x:dataValidation>
    <x:dataValidation type="decimal" operator="greaterThanOrEqual" sqref="B30:N36">
      <x:formula1>0</x:formula1>
    </x:dataValidation>
    <x:dataValidation type="decimal" operator="greaterThanOrEqual" sqref="B41:N45">
      <x:formula1>0</x:formula1>
    </x:dataValidation>
    <x:dataValidation type="decimal" operator="greaterThanOrEqual" sqref="B47:N53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3939C"/>
  </x:sheetPr>
  <x:sheetViews>
    <x:sheetView showGridLines="0" workbookViewId="0"/>
  </x:sheetViews>
  <x:sheetFormatPr defaultRowHeight="15"/>
  <x:cols>
    <x:col min="1" max="1" width="32" hidden="0" customWidth="1"/>
    <x:col min="2" max="2" width="112" hidden="0" customWidth="1"/>
  </x:cols>
  <x:sheetData>
    <x:row r="1" ht="24" customHeight="1">
      <x:c r="A1" s="2"/>
      <x:c r="B1" s="2"/>
    </x:row>
    <x:row r="2" ht="31" customHeight="1">
      <x:c r="A2" s="4" t="str">
        <x:v>Guía de uso y alcance</x:v>
      </x:c>
      <x:c r="B2" s="5"/>
    </x:row>
    <x:row r="3" ht="24" customHeight="1">
      <x:c r="A3" s="2"/>
      <x:c r="B3" s="2"/>
    </x:row>
    <x:row r="4" ht="29" customHeight="1">
      <x:c r="A4" s="14" t="str">
        <x:v>Uso</x:v>
      </x:c>
      <x:c r="B4" s="14" t="str">
        <x:v>Cómo preparar y leer las hojas</x:v>
      </x:c>
    </x:row>
    <x:row r="5" ht="68" customHeight="1">
      <x:c r="A5" s="15" t="str">
        <x:v>Dos preguntas distintas</x:v>
      </x:c>
      <x:c r="B5" s="25" t="str">
        <x:v>Histórico explica efectivo ocurrido durante un período. Proyección 13s anticipa cobros y pagos de 13 semanas. Las hojas no se enlazan automáticamente entre sí.</x:v>
      </x:c>
    </x:row>
    <x:row r="6" ht="68" customHeight="1">
      <x:c r="A6" s="15" t="str">
        <x:v>Antes de usar</x:v>
      </x:c>
      <x:c r="B6" s="25" t="str">
        <x:v>Guarde una copia. Sustituya todos los importes y supuestos hipotéticos. Las celdas amarillas con texto azul son editables. Mantenga las fórmulas.</x:v>
      </x:c>
    </x:row>
    <x:row r="7" ht="68" customHeight="1">
      <x:c r="A7" s="15" t="str">
        <x:v>Moneda y unidades</x:v>
      </x:c>
      <x:c r="B7" s="25" t="str">
        <x:v>Todos los importes están en colones costarricenses (CRC), sin dividir entre miles ni millones. Puede escribir decimales. Excel muestra separadores según la configuración regional. Fechas: día/mes/año. n.a. significa que falta un dato necesario o hay una entrada inválida.</x:v>
      </x:c>
    </x:row>
    <x:row r="8" ht="68" customHeight="1">
      <x:c r="A8" s="15" t="str">
        <x:v>Histórico: período y efectivo</x:v>
      </x:c>
      <x:c r="B8" s="25" t="str">
        <x:v>Identifique la entidad y el período. Defina qué caja, depósitos y equivalentes incluye. Ingrese saldos inicial y final conciliados del mismo conjunto. No cuente transferencias internas como cobros o pagos del negocio.</x:v>
      </x:c>
    </x:row>
    <x:row r="9" ht="68" customHeight="1">
      <x:c r="A9" s="15" t="str">
        <x:v>Histórico: datos directos</x:v>
      </x:c>
      <x:c r="B9" s="25" t="str">
        <x:v>En las 20 líneas registre cobros y pagos reales por concepto y actividad, desde bancos/caja y auxiliares conciliados. Use importes positivos en Entrada o Salida. Vacíos monetarios se tratan como cero. Para más líneas, use un auxiliar y agregue por concepto y actividad.</x:v>
      </x:c>
    </x:row>
    <x:row r="10" ht="68" customHeight="1">
      <x:c r="A10" s="15" t="str">
        <x:v>Histórico: clasificación</x:v>
      </x:c>
      <x:c r="B10" s="25" t="str">
        <x:v>Clientes y pagos ordinarios: operación. Compra/venta de equipo: inversión. Aportes de capital, préstamos y devolución de principal: financiación. Separe principal de intereses. Las filas de interés y dividendos del ejemplo requieren confirmar la política aplicable a su entidad.</x:v>
      </x:c>
    </x:row>
    <x:row r="11" ht="68" customHeight="1">
      <x:c r="A11" s="15" t="str">
        <x:v>Histórico: conciliación</x:v>
      </x:c>
      <x:c r="B11" s="25" t="str">
        <x:v>El cierre calculado es efectivo inicial más operación, inversión y financiación netos. La diferencia es calculado menos cierre conciliado. Cero solo prueba igualdad de esos importes. Revise conceptos y respaldos. Una entrada inválida muestra Revisar y deja totales n.a.</x:v>
      </x:c>
    </x:row>
    <x:row r="12" ht="68" customHeight="1">
      <x:c r="A12" s="15" t="str">
        <x:v>Límites del histórico</x:v>
      </x:c>
      <x:c r="B12" s="25" t="str">
        <x:v>Esta hoja usa el método directo simple. No deriva cobros/pagos de balances, no calcula método indirecto, utilidad, impuestos ni deuda. No inserte transacciones sin efectivo. Si existen efectos cambiarios, equivalentes complejos u otras partidas, adapte el estado con su profesional antes de utilizarlo.</x:v>
      </x:c>
    </x:row>
    <x:row r="13" ht="68" customHeight="1">
      <x:c r="A13" s="15" t="str">
        <x:v>Proyección: preparación</x:v>
      </x:c>
      <x:c r="B13" s="25" t="str">
        <x:v>Fije el lunes inicial, saldo disponible inicial, mínimo operativo propio y nombre del escenario. Ingrese cobros y pagos positivos en la semana de recepción o desembolso, con sus supuestos y responsables. Los importes no calculan impuestos. No incluya crédito solicitado como efectivo confirmado.</x:v>
      </x:c>
    </x:row>
    <x:row r="14" ht="68" customHeight="1">
      <x:c r="A14" s="15" t="str">
        <x:v>Proyección: plan y reales</x:v>
      </x:c>
      <x:c r="B14" s="25" t="str">
        <x:v>Cada semana tiene selector: 0 usa el plan; 1 usa los reales. Complete toda la semana real antes de seleccionar 1. Vacío en los cobros/pagos seleccionados significa cero, por lo que debe revisar su integridad. El plan permanece para comparar el flujo neto real menos el previsto.</x:v>
      </x:c>
    </x:row>
    <x:row r="15" ht="68" customHeight="1">
      <x:c r="A15" s="15" t="str">
        <x:v>Proyección: saldos y alertas</x:v>
      </x:c>
      <x:c r="B15" s="25" t="str">
        <x:v>Cada cierre pasa al inicio de la semana siguiente. Brecha frente al mínimo = máximo entre cero y mínimo menos saldo final. Faltante = máximo entre cero y el saldo final negativo. Una caja positiva puede quedar bajo el mínimo. No confunda ambas cifras.</x:v>
      </x:c>
    </x:row>
    <x:row r="16" ht="68" customHeight="1">
      <x:c r="A16" s="15" t="str">
        <x:v>Proyección: total del horizonte</x:v>
      </x:c>
      <x:c r="B16" s="25" t="str">
        <x:v>La columna O suma cobros, pagos, flujos netos y desvíos disponibles. Para saldos muestra el inicio y el último cierre; para brechas y faltantes muestra el máximo, incluido el inicio. No suma saldos ni brechas.</x:v>
      </x:c>
    </x:row>
    <x:row r="17" ht="68" customHeight="1">
      <x:c r="A17" s="15" t="str">
        <x:v>Actualizar el horizonte</x:v>
      </x:c>
      <x:c r="B17" s="25" t="str">
        <x:v>Antes de avanzar guarde una copia fechada. Traslade juntos los montos y notas de cada semana, complete la nueva semana 13 y use como saldo inicial un cierre real conciliado. Cambiar el lunes del encabezado por sí solo no mueve los datos.</x:v>
      </x:c>
    </x:row>
    <x:row r="18" ht="68" customHeight="1">
      <x:c r="A18" s="15" t="str">
        <x:v>Ejemplos hipotéticos</x:v>
      </x:c>
      <x:c r="B18" s="25" t="str">
        <x:v>Histórico: entradas 12.100.000, salidas 11.200.000 y variación +900.000; inicio 1.200.000 y cierre 2.100.000. Proyección: las primeras 4 semanas siguen la guía; las semanas 5 a 13 amplían el ejercicio con supuestos ilustrativos. Los reales se entregan vacíos y el selector en 0.</x:v>
      </x:c>
    </x:row>
    <x:row r="19" ht="68" customHeight="1">
      <x:c r="A19" s="15" t="str">
        <x:v>Alcance profesional</x:v>
      </x:c>
      <x:c r="B19" s="25" t="str">
        <x:v>Recurso educativo editable. No es un informe profesional certificado ni acredita cumplimiento de un marco contable, aprobación de crédito o disponibilidad futura de efectivo. La clasificación y presentación final requieren revisar las circunstancias de la entidad.</x:v>
      </x:c>
    </x:row>
    <x:row r="20" ht="24" customHeight="1">
      <x:c r="A20" s="2"/>
      <x:c r="B20" s="2"/>
    </x:row>
    <x:row r="21" ht="27" customHeight="1">
      <x:c r="A21" s="21" t="str">
        <x:v>Identificación para su copia</x:v>
      </x:c>
      <x:c r="B21" s="21"/>
    </x:row>
    <x:row r="22" ht="48" customHeight="1">
      <x:c r="A22" s="2" t="str">
        <x:v>Entidad y alcance de efectivo</x:v>
      </x:c>
      <x:c r="B22" s="26" t="str">
        <x:v>Complete en su copia: entidad, cuentas incluidas y restricciones relevantes.</x:v>
      </x:c>
    </x:row>
    <x:row r="23" ht="48" customHeight="1">
      <x:c r="A23" s="2" t="str">
        <x:v>Políticas y respaldo</x:v>
      </x:c>
      <x:c r="B23" s="26" t="str">
        <x:v>Complete en su copia: marco/políticas aplicables, período, auxiliares y fecha de conciliación.</x:v>
      </x:c>
    </x:row>
    <x:row r="24" ht="24" customHeight="1">
      <x:c r="A24" s="2"/>
      <x:c r="B24" s="2"/>
    </x:row>
    <x:row r="25" ht="27" customHeight="1">
      <x:c r="A25" s="21" t="str">
        <x:v>Lecturas de apoyo</x:v>
      </x:c>
      <x:c r="B25" s="21"/>
    </x:row>
    <x:row r="26" ht="24" customHeight="1">
      <x:c r="A26" s="2" t="str">
        <x:v>Estado histórico y ejemplo</x:v>
      </x:c>
      <x:c r="B26" s="27" t="str">
        <x:v>https://ramonromerocpa.com/blog/estado-flujos-efectivo/</x:v>
      </x:c>
    </x:row>
    <x:row r="27" ht="24" customHeight="1">
      <x:c r="A27" s="2" t="str">
        <x:v>Proyección y gestión semanal</x:v>
      </x:c>
      <x:c r="B27" s="27" t="str">
        <x:v>https://ramonromerocpa.com/blog/flujo-caja-pyme/</x:v>
      </x:c>
    </x:row>
    <x:row r="28" ht="24" customHeight="1">
      <x:c r="A28" s="2"/>
      <x:c r="B28" s="2"/>
    </x:row>
    <x:row r="29" ht="24" customHeight="1">
      <x:c r="A29" s="2" t="str">
        <x:v>Versión del recurso</x:v>
      </x:c>
      <x:c r="B29" s="2" t="str">
        <x:v>16/10/2026. Sin macros, conexiones ni datos de clientes.</x:v>
      </x:c>
    </x:row>
  </x:sheetData>
  <x:pageMargins left="0.7" right="0.7" top="0.75" bottom="0.75" header="0.3" footer="0.3"/>
</x:worksheet>
</file>